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Økonomi og Styring\Økonomi\RISIKOSTYRING\Pilar lll Offentliggjøring av finansiell informasjon\2019\"/>
    </mc:Choice>
  </mc:AlternateContent>
  <xr:revisionPtr revIDLastSave="0" documentId="8_{9097DA1F-7985-4E57-B65E-024CA952C40A}" xr6:coauthVersionLast="47" xr6:coauthVersionMax="47" xr10:uidLastSave="{00000000-0000-0000-0000-000000000000}"/>
  <bookViews>
    <workbookView xWindow="2130" yWindow="1605" windowWidth="21600" windowHeight="11385" tabRatio="1000" xr2:uid="{64A6626A-C09E-4036-8FB5-D49C7A75F667}"/>
  </bookViews>
  <sheets>
    <sheet name="Innholdsfortegnelse" sheetId="1" r:id="rId1"/>
    <sheet name="1-KM1 oppsumm" sheetId="199" r:id="rId2"/>
    <sheet name="2 konsolidering" sheetId="200" r:id="rId3"/>
    <sheet name="3. Sammenheng EK-ansv.kap" sheetId="206" r:id="rId4"/>
    <sheet name="4. ansv.kapital" sheetId="207" r:id="rId5"/>
    <sheet name="5 - kapitalkrav OV1" sheetId="203" r:id="rId6"/>
    <sheet name="6 - kapitalkdekning" sheetId="205" r:id="rId7"/>
    <sheet name="7. avtalevilkår fondsobl m.m." sheetId="197" r:id="rId8"/>
    <sheet name="8 Uvektet EK andel" sheetId="204" r:id="rId9"/>
    <sheet name="9 LCR" sheetId="170" r:id="rId10"/>
    <sheet name="10 NSFR" sheetId="171" r:id="rId11"/>
    <sheet name="11 Sikkerhetsstilte eiendeler" sheetId="172" r:id="rId12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8" hidden="1">#REF!</definedName>
    <definedName name="Note18" hidden="1">#REF!</definedName>
    <definedName name="_xlnm.Print_Area" localSheetId="6">'6 - kapitalkdekning'!$A$1:$C$3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72" l="1"/>
  <c r="G11" i="172" l="1"/>
  <c r="G10" i="172" l="1"/>
  <c r="F10" i="172"/>
  <c r="C22" i="203" l="1"/>
  <c r="C17" i="203"/>
  <c r="B11" i="204" l="1"/>
  <c r="B18" i="205" l="1"/>
  <c r="B17" i="205"/>
  <c r="B15" i="205"/>
  <c r="B14" i="205"/>
  <c r="B13" i="205"/>
  <c r="B12" i="205"/>
  <c r="B11" i="205"/>
  <c r="B8" i="205"/>
  <c r="C99" i="207"/>
  <c r="C85" i="207"/>
  <c r="C100" i="207" s="1"/>
  <c r="C75" i="207"/>
  <c r="C76" i="207" s="1"/>
  <c r="C20" i="207"/>
  <c r="C52" i="207" s="1"/>
  <c r="C16" i="207"/>
  <c r="C17" i="207" s="1"/>
  <c r="C53" i="207" s="1"/>
  <c r="B25" i="206"/>
  <c r="B10" i="206"/>
  <c r="B18" i="206" s="1"/>
  <c r="B21" i="206" s="1"/>
  <c r="B26" i="206" s="1"/>
  <c r="C116" i="207" l="1"/>
  <c r="C77" i="207"/>
  <c r="C108" i="207"/>
  <c r="C109" i="207" l="1"/>
  <c r="C101" i="207"/>
  <c r="C110" i="207" s="1"/>
  <c r="C14" i="205" l="1"/>
  <c r="C13" i="205"/>
  <c r="C12" i="205"/>
  <c r="C11" i="205"/>
  <c r="C8" i="205"/>
  <c r="C15" i="205" l="1"/>
  <c r="C17" i="205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E11" i="172"/>
  <c r="D11" i="172"/>
  <c r="C11" i="172"/>
  <c r="E10" i="172"/>
  <c r="D10" i="172"/>
  <c r="C10" i="172"/>
</calcChain>
</file>

<file path=xl/sharedStrings.xml><?xml version="1.0" encoding="utf-8"?>
<sst xmlns="http://schemas.openxmlformats.org/spreadsheetml/2006/main" count="643" uniqueCount="474">
  <si>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</si>
  <si>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</si>
  <si>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</si>
  <si>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</si>
  <si>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</si>
  <si>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</si>
  <si>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</si>
  <si>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</si>
  <si>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</si>
  <si>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</si>
  <si>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</si>
  <si>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</si>
  <si>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</si>
  <si>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</si>
  <si>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</si>
  <si>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</si>
  <si>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</si>
  <si>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</si>
  <si>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</si>
  <si>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</si>
  <si>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Likviditetsrisiko</t>
  </si>
  <si>
    <t>LIQ1 LCR</t>
  </si>
  <si>
    <t>LIQ1</t>
  </si>
  <si>
    <t>LIQ2 NSFR</t>
  </si>
  <si>
    <t>Halvårlig</t>
  </si>
  <si>
    <t>LIQ2</t>
  </si>
  <si>
    <t>Sikkerhetsstilte eiendeler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</si>
  <si>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</si>
  <si>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</si>
  <si>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</si>
  <si>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</si>
  <si>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</si>
  <si>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</si>
  <si>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</si>
  <si>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</si>
  <si>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</si>
  <si>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</si>
  <si>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</si>
  <si>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</si>
  <si>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Pilar 2 krav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</si>
  <si>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</si>
  <si>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</si>
  <si>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</si>
  <si>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</si>
  <si>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</si>
  <si>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</si>
  <si>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</si>
  <si>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</si>
  <si>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</si>
  <si>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</si>
  <si>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</si>
  <si>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</si>
  <si>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</si>
  <si>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</si>
  <si>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</si>
  <si>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</si>
  <si>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</si>
  <si>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</si>
  <si>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</si>
  <si>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</si>
  <si>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</si>
  <si>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</si>
  <si>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</si>
  <si>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</si>
  <si>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</si>
  <si>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</si>
  <si>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</si>
  <si>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</si>
  <si>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</si>
  <si>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</si>
  <si>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</si>
  <si>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</si>
  <si>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</si>
  <si>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</si>
  <si>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</si>
  <si>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</si>
  <si>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Urealiserte gevinster aksjer tilgjengelig for salg</t>
  </si>
  <si>
    <t>Verdiregulering egen gjeld</t>
  </si>
  <si>
    <t>Verdijustering for krav om forsvarlig verdsettelse</t>
  </si>
  <si>
    <t>Fradrag for Investeringer i andre selskaper i finansiell sektor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</si>
  <si>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</si>
  <si>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</si>
  <si>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</si>
  <si>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</si>
  <si>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</si>
  <si>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</si>
  <si>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tall pr. 31.12.19 er inkl. rapportering samarbeidende grupper</t>
  </si>
  <si>
    <t>Sammensetning av ansvarlig kapital</t>
  </si>
  <si>
    <t>Ren kjernekapital: Instrumenter og opptjent kapital</t>
  </si>
  <si>
    <t>2019 - 12- 31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</si>
  <si>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</si>
  <si>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</si>
  <si>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</si>
  <si>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</si>
  <si>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</si>
  <si>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</si>
  <si>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</si>
  <si>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</si>
  <si>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</si>
  <si>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</si>
  <si>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</si>
  <si>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</si>
  <si>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</si>
  <si>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</si>
  <si>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</si>
  <si>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</si>
  <si>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</si>
  <si>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</si>
  <si>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</si>
  <si>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</si>
  <si>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</si>
  <si>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</si>
  <si>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</si>
  <si>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</si>
  <si>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</si>
  <si>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</si>
  <si>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</si>
  <si>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</si>
  <si>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</si>
  <si>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</si>
  <si>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</si>
  <si>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</si>
  <si>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</si>
  <si>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</si>
  <si>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</si>
  <si>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</si>
  <si>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</si>
  <si>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</si>
  <si>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</si>
  <si>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</si>
  <si>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</si>
  <si>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</si>
  <si>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</si>
  <si>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</si>
  <si>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</si>
  <si>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</si>
  <si>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</si>
  <si>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</si>
  <si>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</si>
  <si>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</si>
  <si>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</si>
  <si>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</si>
  <si>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</si>
  <si>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</si>
  <si>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</si>
  <si>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</si>
  <si>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</si>
  <si>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</si>
  <si>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</si>
  <si>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</si>
  <si>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</si>
  <si>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</si>
  <si>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</si>
  <si>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</si>
  <si>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</si>
  <si>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</si>
  <si>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</si>
  <si>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</si>
  <si>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</si>
  <si>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</si>
  <si>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</si>
  <si>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</si>
  <si>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</si>
  <si>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</si>
  <si>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</si>
  <si>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</si>
  <si>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</si>
  <si>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</si>
  <si>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</si>
  <si>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</si>
  <si>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</si>
  <si>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</si>
  <si>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</si>
  <si>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</si>
  <si>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</si>
  <si>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</si>
  <si>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</si>
  <si>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</si>
  <si>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</si>
  <si>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</si>
  <si>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</si>
  <si>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</si>
  <si>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</si>
  <si>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</si>
  <si>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</si>
  <si>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</si>
  <si>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</si>
  <si>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</si>
  <si>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</si>
  <si>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</si>
  <si>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</si>
  <si>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</si>
  <si>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</si>
  <si>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</si>
  <si>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</si>
  <si>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</si>
  <si>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</si>
  <si>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</si>
  <si>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</si>
  <si>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</si>
  <si>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</si>
  <si>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</si>
  <si>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</si>
  <si>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</si>
  <si>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</si>
  <si>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</si>
  <si>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</si>
  <si>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</si>
  <si>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</si>
  <si>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</si>
  <si>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</si>
  <si>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</si>
  <si>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</si>
  <si>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</si>
  <si>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</si>
  <si>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</si>
  <si>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</si>
  <si>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</si>
  <si>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</si>
  <si>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</si>
  <si>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</si>
  <si>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</si>
  <si>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</si>
  <si>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</si>
  <si>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</si>
  <si>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</si>
  <si>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</si>
  <si>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</si>
  <si>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</si>
  <si>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</si>
  <si>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</si>
  <si>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</si>
  <si>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</si>
  <si>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</si>
  <si>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</si>
  <si>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</si>
  <si>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</si>
  <si>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</si>
  <si>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</si>
  <si>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</si>
  <si>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</si>
  <si>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</si>
  <si>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</si>
  <si>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</si>
  <si>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</si>
  <si>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</si>
  <si>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</si>
  <si>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</si>
  <si>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</si>
  <si>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</si>
  <si>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</si>
  <si>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</si>
  <si>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</si>
  <si>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</si>
  <si>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</si>
  <si>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</si>
  <si>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</si>
  <si>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</si>
  <si>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</si>
  <si>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</si>
  <si>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</si>
  <si>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</si>
  <si>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</si>
  <si>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</si>
  <si>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</si>
  <si>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</si>
  <si>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</si>
  <si>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</si>
  <si>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</si>
  <si>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</si>
  <si>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</si>
  <si>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</si>
  <si>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</si>
  <si>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</si>
  <si>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</si>
  <si>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</si>
  <si>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</si>
  <si>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</si>
  <si>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</si>
  <si>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</si>
  <si>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</si>
  <si>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</si>
  <si>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</si>
  <si>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</si>
  <si>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</si>
  <si>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</si>
  <si>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</si>
  <si>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</si>
  <si>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</si>
  <si>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</si>
  <si>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</si>
  <si>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</si>
  <si>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</si>
  <si>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</si>
  <si>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</si>
  <si>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</si>
  <si>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</si>
  <si>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</si>
  <si>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</si>
  <si>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</si>
  <si>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</si>
  <si>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</si>
  <si>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</si>
  <si>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</si>
  <si>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</si>
  <si>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</si>
  <si>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</si>
  <si>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</si>
  <si>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</si>
  <si>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</si>
  <si>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</si>
  <si>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</si>
  <si>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</si>
  <si>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</si>
  <si>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</si>
  <si>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(2,5 % fra 30.6.2017)</t>
  </si>
  <si>
    <t>Bevaringsbuffer (2,5 %)</t>
  </si>
  <si>
    <t>Motsyklisk buffer (2,5 % fra 31.12.19)</t>
  </si>
  <si>
    <t>Systemrisikobuffer (3 % fra 1.7.2014)</t>
  </si>
  <si>
    <t>Bufferkrav i ren kjernekapital</t>
  </si>
  <si>
    <t>Samlet krav til ren kjernekapital</t>
  </si>
  <si>
    <t>Tilgjengelig ren kjernekapital</t>
  </si>
  <si>
    <t xml:space="preserve">Ren kjernekapital 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</si>
  <si>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</si>
  <si>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</si>
  <si>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</si>
  <si>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</si>
  <si>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</si>
  <si>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NO0010787427</t>
  </si>
  <si>
    <t>NO0010818586</t>
  </si>
  <si>
    <t>N00010849813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</si>
  <si>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</si>
  <si>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</si>
  <si>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</si>
  <si>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</si>
  <si>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</si>
  <si>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</si>
  <si>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</si>
  <si>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</si>
  <si>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</si>
  <si>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Fondsobligasjonskapital</t>
  </si>
  <si>
    <t>Beløp som inngår i ansvarlig kapital (i millioner NOK fra seneste rapporteringsdato)</t>
  </si>
  <si>
    <t>99,8 MNOK</t>
  </si>
  <si>
    <t>199,7 MNOK</t>
  </si>
  <si>
    <t>Instrumentets nominelle verdi</t>
  </si>
  <si>
    <t>100 MNOK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</si>
  <si>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</si>
  <si>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</si>
  <si>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</si>
  <si>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</si>
  <si>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</si>
  <si>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</si>
  <si>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</si>
  <si>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</si>
  <si>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</si>
  <si>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</si>
  <si>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</si>
  <si>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</si>
  <si>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</si>
  <si>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</si>
  <si>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</si>
  <si>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</si>
  <si>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</si>
  <si>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</si>
  <si>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8. mars 2022
100 prosent av nominell verdi
I tillegg "regulatorisk innløsningsrett" til 100 % av nominell verdi med tillegg av påløpte renter</t>
  </si>
  <si>
    <t>21. mars 2023
100 prosent av nominell verdi
I tillegg "regulatorisk innløsningsrett" til 100 % av nominell verdi med tillegg av påløpte renter</t>
  </si>
  <si>
    <t>12.april 2024
100 prosent av nominell verdi
I tillegg "regulatorisk innløsningsrett" til 100 % av nominell verdi med tillegg av påløpte renter</t>
  </si>
  <si>
    <t>Datoer for eventuell etterfølgende innløsningsrett</t>
  </si>
  <si>
    <t>Hver rentebetalingsdato etter 8.mars 2022</t>
  </si>
  <si>
    <t>Hver rentebetalingsdato etter 21.mars 2023</t>
  </si>
  <si>
    <t>Hver rentebetalingsdato etter 12. april 2024</t>
  </si>
  <si>
    <t>Renter/utbytte</t>
  </si>
  <si>
    <t>Fast eller flytende rente/utbytte</t>
  </si>
  <si>
    <t>Flytende</t>
  </si>
  <si>
    <t>Rentesats og eventuell tilknyttet referanserente</t>
  </si>
  <si>
    <t>NIBOR3M + 1,64 %</t>
  </si>
  <si>
    <t>NIBOR3M + 1,25 %</t>
  </si>
  <si>
    <t>NIBOR3M + 3,50 %</t>
  </si>
  <si>
    <t>Vilkår om at det ikke kan betales utbytte hvis det ikke er betalt rente på instrumentet</t>
  </si>
  <si>
    <t>NA</t>
  </si>
  <si>
    <t>Nei</t>
  </si>
  <si>
    <t>Full fleksibilitet, delvis fleksibilitet eller pliktig (med hensyn til tidspunkt)</t>
  </si>
  <si>
    <t>Pliktig</t>
  </si>
  <si>
    <t>Full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</si>
  <si>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</si>
  <si>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</si>
  <si>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</si>
  <si>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</si>
  <si>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</si>
  <si>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Ikke-konvertibel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</si>
  <si>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</si>
  <si>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</si>
  <si>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</si>
  <si>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</si>
  <si>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</si>
  <si>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</si>
  <si>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</si>
  <si>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</si>
  <si>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Etter relevante regler i det til enhver tid gjeldende regelverk, i dag Finansforetaksloven § 21-6 jf. Beregningsforskriften § 16 nr. 4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</si>
  <si>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</si>
  <si>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</si>
  <si>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</si>
  <si>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</si>
  <si>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N/A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</si>
  <si>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</si>
  <si>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</si>
  <si>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</si>
  <si>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</si>
  <si>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Senior obligasjoner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</si>
  <si>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</si>
  <si>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</si>
  <si>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</si>
  <si>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Beregning av uvektet kjernekapitalandel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</si>
  <si>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</si>
  <si>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</si>
  <si>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</si>
  <si>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</si>
  <si>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</si>
  <si>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</si>
  <si>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</si>
  <si>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</si>
  <si>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</si>
  <si>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</si>
  <si>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</si>
  <si>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</si>
  <si>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</si>
  <si>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</si>
  <si>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</si>
  <si>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</si>
  <si>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</si>
  <si>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</si>
  <si>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</si>
  <si>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</si>
  <si>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</si>
  <si>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</si>
  <si>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</si>
  <si>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</si>
  <si>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</si>
  <si>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</si>
  <si>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</si>
  <si>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</si>
  <si>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</si>
  <si>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</si>
  <si>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</si>
  <si>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</si>
  <si>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</si>
  <si>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</si>
  <si>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</si>
  <si>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Net Stable Funding Ratio (NSFR)</t>
  </si>
  <si>
    <t>Uvektet beløp</t>
  </si>
  <si>
    <t>Poster som gir stabil finansiering</t>
  </si>
  <si>
    <t>Ansvarlig kapital etter relevante fradrag</t>
  </si>
  <si>
    <t>Innskudd fra husholdninger og små ikke-finansielle foretak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</si>
  <si>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</si>
  <si>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</si>
  <si>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</si>
  <si>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</si>
  <si>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</si>
  <si>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</si>
  <si>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</si>
  <si>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</si>
  <si>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</si>
  <si>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</si>
  <si>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</si>
  <si>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</si>
  <si>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</si>
  <si>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</si>
  <si>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</si>
  <si>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Boliglån</t>
  </si>
  <si>
    <t>Obligasjoner og innskudd i sikkerhetsmassen</t>
  </si>
  <si>
    <t>Obligasjoner som sikkerhet for lån i Norges Bank</t>
  </si>
  <si>
    <t>Obligasjoner i forbindelse med gjenkjøpsavtaler</t>
  </si>
  <si>
    <t>Innskudd som sikkerhet for derivathandler</t>
  </si>
  <si>
    <t>Totalt sikkerhetstilte eiendeler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</si>
</sst>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[$-414]d/\ mmm/\ yyyy;@"/>
    <numFmt numFmtId="187" formatCode="[$-409]dd/mmm/yy;@"/>
    <numFmt numFmtId="188" formatCode="#,##0\ [$€-1];[Red]\-#,##0\ [$€-1]"/>
    <numFmt numFmtId="189" formatCode="dd/mm/yy;@"/>
    <numFmt numFmtId="190" formatCode="#,##0.0,"/>
    <numFmt numFmtId="191" formatCode="_-* #,##0.0_-;\-* #,##0.0_-;_-* &quot;-&quot;??_-;_-@_-"/>
  </numFmts>
  <fonts count="133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b/>
      <i/>
      <sz val="10"/>
      <color theme="1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i/>
      <sz val="10"/>
      <color rgb="FFFF0000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  <font>
      <sz val="14"/>
      <color theme="1"/>
      <name val="Arial"/>
      <family val="2"/>
    </font>
    <font>
      <sz val="8"/>
      <color rgb="FFFFFFFF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rgb="FF000000"/>
      <name val="Verdana"/>
      <family val="2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166" fontId="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vertical="top"/>
    </xf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5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6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Font="1"/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0" fillId="0" borderId="0" xfId="0" applyFill="1"/>
    <xf numFmtId="0" fontId="88" fillId="90" borderId="0" xfId="15198" applyFill="1"/>
    <xf numFmtId="0" fontId="88" fillId="90" borderId="0" xfId="15198" applyFill="1" applyAlignment="1">
      <alignment horizontal="center"/>
    </xf>
    <xf numFmtId="0" fontId="88" fillId="0" borderId="0" xfId="15198"/>
    <xf numFmtId="0" fontId="6" fillId="0" borderId="0" xfId="15199"/>
    <xf numFmtId="0" fontId="86" fillId="0" borderId="0" xfId="15199" applyFon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4" fillId="91" borderId="0" xfId="15201" applyFont="1" applyFill="1" applyAlignment="1">
      <alignment horizontal="center" vertical="center" wrapText="1"/>
    </xf>
    <xf numFmtId="0" fontId="10" fillId="92" borderId="0" xfId="13042" applyFont="1" applyFill="1"/>
    <xf numFmtId="0" fontId="89" fillId="91" borderId="33" xfId="13042" applyFont="1" applyFill="1" applyBorder="1" applyAlignment="1">
      <alignment horizontal="center" vertical="center" wrapText="1"/>
    </xf>
    <xf numFmtId="184" fontId="89" fillId="91" borderId="33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97" fillId="93" borderId="12" xfId="13042" applyFont="1" applyFill="1" applyBorder="1" applyAlignment="1">
      <alignment horizontal="right" wrapText="1"/>
    </xf>
    <xf numFmtId="184" fontId="97" fillId="92" borderId="12" xfId="15204" applyNumberFormat="1" applyFont="1" applyFill="1" applyBorder="1" applyAlignment="1">
      <alignment horizontal="right"/>
    </xf>
    <xf numFmtId="0" fontId="97" fillId="93" borderId="14" xfId="13042" applyFont="1" applyFill="1" applyBorder="1" applyAlignment="1">
      <alignment horizontal="right" wrapText="1"/>
    </xf>
    <xf numFmtId="184" fontId="97" fillId="92" borderId="14" xfId="15204" applyNumberFormat="1" applyFont="1" applyFill="1" applyBorder="1" applyAlignment="1">
      <alignment horizontal="right"/>
    </xf>
    <xf numFmtId="0" fontId="99" fillId="92" borderId="11" xfId="13042" applyFont="1" applyFill="1" applyBorder="1" applyAlignment="1">
      <alignment horizontal="right" wrapText="1"/>
    </xf>
    <xf numFmtId="184" fontId="99" fillId="92" borderId="18" xfId="15203" applyNumberFormat="1" applyFont="1" applyFill="1" applyBorder="1" applyAlignment="1">
      <alignment horizontal="right"/>
    </xf>
    <xf numFmtId="0" fontId="97" fillId="93" borderId="33" xfId="13042" applyFont="1" applyFill="1" applyBorder="1" applyAlignment="1">
      <alignment horizontal="right" wrapText="1"/>
    </xf>
    <xf numFmtId="184" fontId="97" fillId="92" borderId="33" xfId="15204" applyNumberFormat="1" applyFont="1" applyFill="1" applyBorder="1" applyAlignment="1">
      <alignment horizontal="right"/>
    </xf>
    <xf numFmtId="0" fontId="99" fillId="92" borderId="0" xfId="13042" applyFont="1" applyFill="1" applyAlignment="1">
      <alignment horizontal="right" wrapText="1"/>
    </xf>
    <xf numFmtId="184" fontId="99" fillId="92" borderId="32" xfId="15203" applyNumberFormat="1" applyFont="1" applyFill="1" applyBorder="1" applyAlignment="1">
      <alignment horizontal="right"/>
    </xf>
    <xf numFmtId="188" fontId="97" fillId="93" borderId="12" xfId="13042" applyNumberFormat="1" applyFont="1" applyFill="1" applyBorder="1" applyAlignment="1">
      <alignment horizontal="right" wrapText="1"/>
    </xf>
    <xf numFmtId="171" fontId="97" fillId="92" borderId="12" xfId="15200" applyNumberFormat="1" applyFont="1" applyFill="1" applyBorder="1" applyAlignment="1">
      <alignment horizontal="right"/>
    </xf>
    <xf numFmtId="0" fontId="100" fillId="92" borderId="11" xfId="13042" applyFont="1" applyFill="1" applyBorder="1" applyAlignment="1">
      <alignment vertical="top" wrapText="1"/>
    </xf>
    <xf numFmtId="0" fontId="100" fillId="92" borderId="18" xfId="13042" applyFont="1" applyFill="1" applyBorder="1" applyAlignment="1">
      <alignment vertical="top" wrapText="1"/>
    </xf>
    <xf numFmtId="10" fontId="101" fillId="0" borderId="0" xfId="15206" applyNumberFormat="1" applyFont="1" applyFill="1" applyBorder="1"/>
    <xf numFmtId="0" fontId="90" fillId="0" borderId="0" xfId="15205" applyFont="1"/>
    <xf numFmtId="0" fontId="90" fillId="0" borderId="35" xfId="15205" applyFont="1" applyBorder="1"/>
    <xf numFmtId="0" fontId="101" fillId="0" borderId="0" xfId="15205" applyFont="1" applyAlignment="1">
      <alignment wrapText="1"/>
    </xf>
    <xf numFmtId="190" fontId="90" fillId="0" borderId="0" xfId="15205" applyNumberFormat="1" applyFont="1"/>
    <xf numFmtId="190" fontId="90" fillId="0" borderId="35" xfId="15205" applyNumberFormat="1" applyFont="1" applyBorder="1"/>
    <xf numFmtId="0" fontId="90" fillId="0" borderId="0" xfId="15205" applyFont="1" applyAlignment="1">
      <alignment wrapText="1"/>
    </xf>
    <xf numFmtId="190" fontId="90" fillId="0" borderId="0" xfId="15208" applyNumberFormat="1" applyFont="1" applyFill="1" applyBorder="1"/>
    <xf numFmtId="190" fontId="90" fillId="0" borderId="0" xfId="15208" applyNumberFormat="1" applyFont="1" applyFill="1"/>
    <xf numFmtId="190" fontId="90" fillId="0" borderId="35" xfId="15208" applyNumberFormat="1" applyFont="1" applyFill="1" applyBorder="1"/>
    <xf numFmtId="0" fontId="101" fillId="0" borderId="0" xfId="15205" applyFont="1"/>
    <xf numFmtId="190" fontId="101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0" fontId="10" fillId="0" borderId="0" xfId="15201" applyFont="1"/>
    <xf numFmtId="3" fontId="102" fillId="0" borderId="12" xfId="15201" quotePrefix="1" applyNumberFormat="1" applyFont="1" applyBorder="1" applyAlignment="1">
      <alignment horizontal="right"/>
    </xf>
    <xf numFmtId="0" fontId="103" fillId="0" borderId="0" xfId="15201" applyFont="1"/>
    <xf numFmtId="0" fontId="104" fillId="0" borderId="0" xfId="15201" applyFont="1"/>
    <xf numFmtId="3" fontId="105" fillId="0" borderId="12" xfId="15201" quotePrefix="1" applyNumberFormat="1" applyFont="1" applyBorder="1" applyAlignment="1">
      <alignment horizontal="right"/>
    </xf>
    <xf numFmtId="10" fontId="102" fillId="0" borderId="12" xfId="14951" quotePrefix="1" applyNumberFormat="1" applyFont="1" applyFill="1" applyBorder="1" applyAlignment="1">
      <alignment horizontal="right"/>
    </xf>
    <xf numFmtId="14" fontId="106" fillId="0" borderId="0" xfId="15201" applyNumberFormat="1" applyFont="1" applyAlignment="1">
      <alignment horizontal="center" vertical="center" wrapText="1"/>
    </xf>
    <xf numFmtId="189" fontId="101" fillId="0" borderId="35" xfId="15205" applyNumberFormat="1" applyFont="1" applyBorder="1"/>
    <xf numFmtId="190" fontId="101" fillId="0" borderId="0" xfId="15205" applyNumberFormat="1" applyFont="1"/>
    <xf numFmtId="0" fontId="107" fillId="0" borderId="0" xfId="15205" applyFont="1"/>
    <xf numFmtId="190" fontId="90" fillId="0" borderId="0" xfId="15209" applyNumberFormat="1" applyFont="1" applyFill="1" applyBorder="1"/>
    <xf numFmtId="190" fontId="101" fillId="0" borderId="0" xfId="15209" applyNumberFormat="1" applyFont="1" applyFill="1" applyBorder="1"/>
    <xf numFmtId="0" fontId="101" fillId="0" borderId="11" xfId="15205" applyFont="1" applyBorder="1"/>
    <xf numFmtId="10" fontId="101" fillId="0" borderId="11" xfId="15206" applyNumberFormat="1" applyFont="1" applyFill="1" applyBorder="1"/>
    <xf numFmtId="0" fontId="101" fillId="0" borderId="73" xfId="15205" quotePrefix="1" applyFont="1" applyBorder="1"/>
    <xf numFmtId="10" fontId="101" fillId="0" borderId="73" xfId="15206" applyNumberFormat="1" applyFont="1" applyFill="1" applyBorder="1"/>
    <xf numFmtId="14" fontId="108" fillId="94" borderId="12" xfId="15199" applyNumberFormat="1" applyFont="1" applyFill="1" applyBorder="1"/>
    <xf numFmtId="0" fontId="108" fillId="94" borderId="0" xfId="15207" applyFont="1" applyFill="1" applyBorder="1" applyAlignment="1">
      <alignment horizontal="left"/>
    </xf>
    <xf numFmtId="0" fontId="109" fillId="94" borderId="28" xfId="15205" applyFont="1" applyFill="1" applyBorder="1" applyAlignment="1">
      <alignment horizontal="centerContinuous"/>
    </xf>
    <xf numFmtId="0" fontId="109" fillId="94" borderId="30" xfId="15205" applyFont="1" applyFill="1" applyBorder="1" applyAlignment="1">
      <alignment horizontal="centerContinuous"/>
    </xf>
    <xf numFmtId="0" fontId="109" fillId="94" borderId="14" xfId="15205" applyFont="1" applyFill="1" applyBorder="1" applyAlignment="1">
      <alignment horizontal="center"/>
    </xf>
    <xf numFmtId="0" fontId="109" fillId="94" borderId="35" xfId="15205" applyFont="1" applyFill="1" applyBorder="1"/>
    <xf numFmtId="189" fontId="108" fillId="94" borderId="34" xfId="15205" applyNumberFormat="1" applyFont="1" applyFill="1" applyBorder="1"/>
    <xf numFmtId="189" fontId="108" fillId="94" borderId="36" xfId="15205" applyNumberFormat="1" applyFont="1" applyFill="1" applyBorder="1"/>
    <xf numFmtId="189" fontId="108" fillId="94" borderId="33" xfId="15205" applyNumberFormat="1" applyFont="1" applyFill="1" applyBorder="1"/>
    <xf numFmtId="0" fontId="110" fillId="91" borderId="0" xfId="15201" applyFont="1" applyFill="1" applyAlignment="1">
      <alignment horizontal="left" vertical="center" wrapText="1"/>
    </xf>
    <xf numFmtId="14" fontId="110" fillId="91" borderId="0" xfId="15201" applyNumberFormat="1" applyFont="1" applyFill="1" applyAlignment="1">
      <alignment horizontal="center" vertical="center" wrapText="1"/>
    </xf>
    <xf numFmtId="0" fontId="101" fillId="0" borderId="35" xfId="15205" applyFont="1" applyBorder="1"/>
    <xf numFmtId="190" fontId="101" fillId="0" borderId="35" xfId="15205" applyNumberFormat="1" applyFont="1" applyBorder="1"/>
    <xf numFmtId="0" fontId="111" fillId="91" borderId="0" xfId="15201" applyFont="1" applyFill="1" applyAlignment="1">
      <alignment horizontal="left" vertical="center" wrapText="1"/>
    </xf>
    <xf numFmtId="0" fontId="85" fillId="0" borderId="0" xfId="1" applyFont="1" applyFill="1" applyAlignment="1">
      <alignment horizontal="right"/>
    </xf>
    <xf numFmtId="0" fontId="84" fillId="0" borderId="0" xfId="0" applyFont="1" applyFill="1"/>
    <xf numFmtId="0" fontId="112" fillId="89" borderId="1" xfId="1" applyFont="1" applyFill="1" applyBorder="1" applyAlignment="1">
      <alignment horizontal="left"/>
    </xf>
    <xf numFmtId="0" fontId="108" fillId="89" borderId="1" xfId="1" applyFont="1" applyFill="1" applyBorder="1" applyAlignment="1">
      <alignment horizontal="center"/>
    </xf>
    <xf numFmtId="0" fontId="108" fillId="89" borderId="0" xfId="1" applyFont="1" applyFill="1" applyAlignment="1">
      <alignment horizontal="center"/>
    </xf>
    <xf numFmtId="0" fontId="108" fillId="89" borderId="0" xfId="1" applyFont="1" applyFill="1"/>
    <xf numFmtId="0" fontId="96" fillId="0" borderId="0" xfId="4" applyFont="1" applyFill="1" applyAlignment="1">
      <alignment horizontal="right"/>
    </xf>
    <xf numFmtId="0" fontId="96" fillId="0" borderId="0" xfId="4" applyFont="1" applyFill="1"/>
    <xf numFmtId="0" fontId="96" fillId="0" borderId="0" xfId="4" applyFont="1" applyFill="1" applyAlignment="1">
      <alignment horizontal="center"/>
    </xf>
    <xf numFmtId="14" fontId="96" fillId="0" borderId="0" xfId="4" applyNumberFormat="1" applyFont="1" applyFill="1" applyAlignment="1">
      <alignment horizontal="center"/>
    </xf>
    <xf numFmtId="0" fontId="98" fillId="0" borderId="0" xfId="4" applyFont="1" applyFill="1" applyAlignment="1">
      <alignment horizontal="center"/>
    </xf>
    <xf numFmtId="0" fontId="96" fillId="2" borderId="0" xfId="4" applyFont="1" applyFill="1"/>
    <xf numFmtId="0" fontId="95" fillId="0" borderId="0" xfId="4" applyFont="1" applyFill="1"/>
    <xf numFmtId="0" fontId="95" fillId="0" borderId="0" xfId="4" applyFont="1" applyFill="1" applyAlignment="1">
      <alignment horizontal="center"/>
    </xf>
    <xf numFmtId="0" fontId="98" fillId="0" borderId="0" xfId="4" applyFont="1" applyFill="1"/>
    <xf numFmtId="0" fontId="98" fillId="2" borderId="0" xfId="4" applyFont="1" applyFill="1"/>
    <xf numFmtId="0" fontId="96" fillId="2" borderId="0" xfId="4" applyFont="1" applyFill="1" applyAlignment="1">
      <alignment horizontal="right"/>
    </xf>
    <xf numFmtId="0" fontId="96" fillId="2" borderId="0" xfId="4" applyFont="1" applyFill="1" applyAlignment="1">
      <alignment horizontal="center"/>
    </xf>
    <xf numFmtId="0" fontId="91" fillId="0" borderId="37" xfId="12" applyFont="1" applyBorder="1" applyAlignment="1">
      <alignment vertical="top"/>
    </xf>
    <xf numFmtId="0" fontId="91" fillId="0" borderId="38" xfId="12" applyFont="1" applyBorder="1" applyAlignment="1">
      <alignment vertical="top"/>
    </xf>
    <xf numFmtId="0" fontId="108" fillId="94" borderId="68" xfId="12" applyFont="1" applyFill="1" applyBorder="1" applyAlignment="1">
      <alignment horizontal="center" vertical="top" wrapText="1"/>
    </xf>
    <xf numFmtId="0" fontId="108" fillId="94" borderId="72" xfId="12" applyFont="1" applyFill="1" applyBorder="1" applyAlignment="1">
      <alignment horizontal="center" vertical="top" wrapText="1"/>
    </xf>
    <xf numFmtId="0" fontId="101" fillId="86" borderId="40" xfId="12" applyFont="1" applyFill="1" applyBorder="1" applyAlignment="1">
      <alignment vertical="top" wrapText="1"/>
    </xf>
    <xf numFmtId="0" fontId="101" fillId="86" borderId="41" xfId="12" applyFont="1" applyFill="1" applyBorder="1" applyAlignment="1">
      <alignment vertical="top" wrapText="1"/>
    </xf>
    <xf numFmtId="0" fontId="101" fillId="86" borderId="42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9" xfId="12" applyNumberFormat="1" applyFont="1" applyBorder="1" applyAlignment="1">
      <alignment horizontal="right" vertical="center" wrapText="1"/>
    </xf>
    <xf numFmtId="3" fontId="101" fillId="86" borderId="41" xfId="12" applyNumberFormat="1" applyFont="1" applyFill="1" applyBorder="1" applyAlignment="1">
      <alignment vertical="top" wrapText="1"/>
    </xf>
    <xf numFmtId="3" fontId="101" fillId="86" borderId="42" xfId="12" applyNumberFormat="1" applyFont="1" applyFill="1" applyBorder="1" applyAlignment="1">
      <alignment vertical="top" wrapText="1"/>
    </xf>
    <xf numFmtId="3" fontId="92" fillId="0" borderId="47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1" fillId="0" borderId="51" xfId="12" applyNumberFormat="1" applyFont="1" applyBorder="1" applyAlignment="1">
      <alignment horizontal="right" vertical="center" wrapText="1"/>
    </xf>
    <xf numFmtId="3" fontId="92" fillId="0" borderId="51" xfId="12" applyNumberFormat="1" applyFont="1" applyBorder="1" applyAlignment="1">
      <alignment horizontal="right" vertical="center" wrapText="1"/>
    </xf>
    <xf numFmtId="3" fontId="91" fillId="87" borderId="50" xfId="12" applyNumberFormat="1" applyFont="1" applyFill="1" applyBorder="1" applyAlignment="1">
      <alignment horizontal="right" vertical="center" wrapText="1"/>
    </xf>
    <xf numFmtId="3" fontId="91" fillId="87" borderId="54" xfId="12" applyNumberFormat="1" applyFont="1" applyFill="1" applyBorder="1" applyAlignment="1">
      <alignment horizontal="right" vertical="center" wrapText="1"/>
    </xf>
    <xf numFmtId="3" fontId="92" fillId="0" borderId="55" xfId="12" applyNumberFormat="1" applyFont="1" applyBorder="1" applyAlignment="1">
      <alignment horizontal="right" vertical="center" wrapText="1"/>
    </xf>
    <xf numFmtId="0" fontId="91" fillId="0" borderId="41" xfId="12" applyFont="1" applyBorder="1" applyAlignment="1">
      <alignment vertical="top" wrapText="1"/>
    </xf>
    <xf numFmtId="3" fontId="91" fillId="0" borderId="44" xfId="12" applyNumberFormat="1" applyFont="1" applyBorder="1" applyAlignment="1">
      <alignment vertical="top" wrapText="1"/>
    </xf>
    <xf numFmtId="3" fontId="101" fillId="0" borderId="39" xfId="12" applyNumberFormat="1" applyFont="1" applyBorder="1" applyAlignment="1">
      <alignment horizontal="left" vertical="top" wrapText="1" indent="1"/>
    </xf>
    <xf numFmtId="3" fontId="91" fillId="87" borderId="56" xfId="12" applyNumberFormat="1" applyFont="1" applyFill="1" applyBorder="1" applyAlignment="1">
      <alignment horizontal="right" vertical="center" wrapText="1"/>
    </xf>
    <xf numFmtId="3" fontId="91" fillId="0" borderId="47" xfId="12" applyNumberFormat="1" applyFont="1" applyBorder="1" applyAlignment="1">
      <alignment horizontal="right" vertical="center" wrapText="1"/>
    </xf>
    <xf numFmtId="3" fontId="91" fillId="87" borderId="57" xfId="12" applyNumberFormat="1" applyFont="1" applyFill="1" applyBorder="1" applyAlignment="1">
      <alignment horizontal="right" vertical="center" wrapText="1"/>
    </xf>
    <xf numFmtId="185" fontId="92" fillId="0" borderId="61" xfId="15133" applyNumberFormat="1" applyFont="1" applyBorder="1" applyAlignment="1">
      <alignment horizontal="right" vertical="center" wrapText="1"/>
    </xf>
    <xf numFmtId="1" fontId="92" fillId="87" borderId="60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4" fillId="0" borderId="0" xfId="12" applyFont="1"/>
    <xf numFmtId="0" fontId="115" fillId="0" borderId="0" xfId="15131" applyFont="1" applyAlignment="1">
      <alignment vertical="center"/>
    </xf>
    <xf numFmtId="0" fontId="115" fillId="0" borderId="32" xfId="15131" applyFont="1" applyBorder="1" applyAlignment="1">
      <alignment vertical="center"/>
    </xf>
    <xf numFmtId="0" fontId="101" fillId="88" borderId="64" xfId="15131" applyFont="1" applyFill="1" applyBorder="1" applyAlignment="1">
      <alignment vertical="center"/>
    </xf>
    <xf numFmtId="0" fontId="101" fillId="88" borderId="37" xfId="15131" applyFont="1" applyFill="1" applyBorder="1" applyAlignment="1">
      <alignment vertical="center"/>
    </xf>
    <xf numFmtId="0" fontId="101" fillId="88" borderId="65" xfId="15131" applyFont="1" applyFill="1" applyBorder="1" applyAlignment="1">
      <alignment vertical="center"/>
    </xf>
    <xf numFmtId="1" fontId="116" fillId="0" borderId="66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5" fillId="0" borderId="26" xfId="15131" applyFont="1" applyBorder="1" applyAlignment="1">
      <alignment vertical="center"/>
    </xf>
    <xf numFmtId="1" fontId="117" fillId="0" borderId="66" xfId="15131" applyNumberFormat="1" applyFont="1" applyBorder="1" applyAlignment="1">
      <alignment horizontal="left" vertical="center"/>
    </xf>
    <xf numFmtId="0" fontId="101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1" fillId="88" borderId="40" xfId="15131" applyFont="1" applyFill="1" applyBorder="1" applyAlignment="1">
      <alignment vertical="center"/>
    </xf>
    <xf numFmtId="0" fontId="101" fillId="88" borderId="41" xfId="15131" applyFont="1" applyFill="1" applyBorder="1" applyAlignment="1">
      <alignment vertical="center"/>
    </xf>
    <xf numFmtId="0" fontId="101" fillId="88" borderId="42" xfId="15131" applyFont="1" applyFill="1" applyBorder="1" applyAlignment="1">
      <alignment vertical="center"/>
    </xf>
    <xf numFmtId="1" fontId="116" fillId="0" borderId="67" xfId="15131" applyNumberFormat="1" applyFont="1" applyBorder="1" applyAlignment="1">
      <alignment horizontal="left" vertical="center"/>
    </xf>
    <xf numFmtId="0" fontId="115" fillId="0" borderId="68" xfId="15131" applyFont="1" applyBorder="1" applyAlignment="1">
      <alignment vertical="center"/>
    </xf>
    <xf numFmtId="1" fontId="117" fillId="0" borderId="69" xfId="15131" applyNumberFormat="1" applyFont="1" applyBorder="1" applyAlignment="1">
      <alignment horizontal="left" vertical="center"/>
    </xf>
    <xf numFmtId="0" fontId="101" fillId="0" borderId="70" xfId="15131" applyFont="1" applyBorder="1" applyAlignment="1">
      <alignment horizontal="left" vertical="center"/>
    </xf>
    <xf numFmtId="1" fontId="92" fillId="87" borderId="70" xfId="15131" applyNumberFormat="1" applyFont="1" applyFill="1" applyBorder="1" applyAlignment="1">
      <alignment horizontal="right" vertical="center"/>
    </xf>
    <xf numFmtId="185" fontId="92" fillId="0" borderId="71" xfId="15133" applyNumberFormat="1" applyFont="1" applyFill="1" applyBorder="1" applyAlignment="1">
      <alignment horizontal="right" vertical="center"/>
    </xf>
    <xf numFmtId="0" fontId="109" fillId="94" borderId="62" xfId="15131" applyFont="1" applyFill="1" applyBorder="1" applyAlignment="1">
      <alignment horizontal="right" vertical="center"/>
    </xf>
    <xf numFmtId="0" fontId="109" fillId="94" borderId="63" xfId="15131" applyFont="1" applyFill="1" applyBorder="1" applyAlignment="1">
      <alignment horizontal="right" vertical="center"/>
    </xf>
    <xf numFmtId="0" fontId="93" fillId="0" borderId="0" xfId="0" applyFont="1"/>
    <xf numFmtId="0" fontId="91" fillId="0" borderId="0" xfId="0" applyFont="1"/>
    <xf numFmtId="0" fontId="91" fillId="0" borderId="29" xfId="0" applyFont="1" applyBorder="1"/>
    <xf numFmtId="3" fontId="91" fillId="0" borderId="14" xfId="15142" applyNumberFormat="1" applyFont="1" applyBorder="1"/>
    <xf numFmtId="3" fontId="91" fillId="0" borderId="31" xfId="15142" applyNumberFormat="1" applyFont="1" applyBorder="1"/>
    <xf numFmtId="3" fontId="91" fillId="0" borderId="31" xfId="15142" applyNumberFormat="1" applyFont="1" applyFill="1" applyBorder="1"/>
    <xf numFmtId="0" fontId="118" fillId="0" borderId="11" xfId="0" applyFont="1" applyBorder="1"/>
    <xf numFmtId="3" fontId="119" fillId="0" borderId="12" xfId="15142" applyNumberFormat="1" applyFont="1" applyBorder="1"/>
    <xf numFmtId="0" fontId="91" fillId="0" borderId="35" xfId="0" applyFont="1" applyBorder="1"/>
    <xf numFmtId="3" fontId="91" fillId="0" borderId="33" xfId="15142" applyNumberFormat="1" applyFont="1" applyBorder="1"/>
    <xf numFmtId="0" fontId="114" fillId="0" borderId="0" xfId="0" applyFont="1"/>
    <xf numFmtId="14" fontId="108" fillId="94" borderId="14" xfId="0" applyNumberFormat="1" applyFont="1" applyFill="1" applyBorder="1"/>
    <xf numFmtId="0" fontId="101" fillId="0" borderId="12" xfId="15201" applyFont="1" applyBorder="1"/>
    <xf numFmtId="0" fontId="90" fillId="0" borderId="12" xfId="15201" applyFont="1" applyBorder="1"/>
    <xf numFmtId="0" fontId="90" fillId="90" borderId="0" xfId="15198" applyFont="1" applyFill="1"/>
    <xf numFmtId="0" fontId="90" fillId="90" borderId="0" xfId="15198" applyFont="1" applyFill="1" applyAlignment="1">
      <alignment horizontal="center"/>
    </xf>
    <xf numFmtId="0" fontId="91" fillId="90" borderId="12" xfId="15198" applyFont="1" applyFill="1" applyBorder="1"/>
    <xf numFmtId="0" fontId="91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/>
    </xf>
    <xf numFmtId="0" fontId="119" fillId="90" borderId="12" xfId="15198" applyFont="1" applyFill="1" applyBorder="1"/>
    <xf numFmtId="0" fontId="119" fillId="90" borderId="12" xfId="15198" applyFont="1" applyFill="1" applyBorder="1" applyAlignment="1">
      <alignment horizontal="center"/>
    </xf>
    <xf numFmtId="0" fontId="121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 wrapText="1"/>
    </xf>
    <xf numFmtId="0" fontId="90" fillId="0" borderId="12" xfId="15198" applyFont="1" applyFill="1" applyBorder="1" applyAlignment="1">
      <alignment horizontal="center"/>
    </xf>
    <xf numFmtId="0" fontId="91" fillId="90" borderId="12" xfId="15198" applyFont="1" applyFill="1" applyBorder="1" applyAlignment="1">
      <alignment horizontal="right"/>
    </xf>
    <xf numFmtId="15" fontId="91" fillId="90" borderId="12" xfId="15198" applyNumberFormat="1" applyFont="1" applyFill="1" applyBorder="1" applyAlignment="1">
      <alignment horizontal="center"/>
    </xf>
    <xf numFmtId="186" fontId="90" fillId="0" borderId="12" xfId="15198" applyNumberFormat="1" applyFont="1" applyFill="1" applyBorder="1" applyAlignment="1">
      <alignment horizontal="center"/>
    </xf>
    <xf numFmtId="187" fontId="90" fillId="0" borderId="12" xfId="15198" applyNumberFormat="1" applyFont="1" applyFill="1" applyBorder="1" applyAlignment="1">
      <alignment horizontal="center" wrapText="1"/>
    </xf>
    <xf numFmtId="0" fontId="90" fillId="0" borderId="12" xfId="15198" applyFont="1" applyFill="1" applyBorder="1"/>
    <xf numFmtId="0" fontId="90" fillId="0" borderId="12" xfId="15198" applyFont="1" applyFill="1" applyBorder="1" applyAlignment="1">
      <alignment horizontal="center" wrapText="1"/>
    </xf>
    <xf numFmtId="0" fontId="115" fillId="0" borderId="12" xfId="15198" applyFont="1" applyFill="1" applyBorder="1"/>
    <xf numFmtId="0" fontId="115" fillId="0" borderId="12" xfId="15198" applyFont="1" applyFill="1" applyBorder="1" applyAlignment="1">
      <alignment horizontal="center"/>
    </xf>
    <xf numFmtId="0" fontId="90" fillId="0" borderId="12" xfId="15198" applyFont="1" applyFill="1" applyBorder="1" applyAlignment="1">
      <alignment horizontal="right"/>
    </xf>
    <xf numFmtId="0" fontId="122" fillId="90" borderId="0" xfId="15198" applyFont="1" applyFill="1"/>
    <xf numFmtId="0" fontId="117" fillId="0" borderId="0" xfId="4" applyFont="1" applyFill="1"/>
    <xf numFmtId="0" fontId="113" fillId="0" borderId="0" xfId="15199" applyFont="1"/>
    <xf numFmtId="0" fontId="91" fillId="0" borderId="0" xfId="15199" applyFont="1" applyAlignment="1">
      <alignment horizontal="right"/>
    </xf>
    <xf numFmtId="0" fontId="108" fillId="94" borderId="11" xfId="15199" applyFont="1" applyFill="1" applyBorder="1"/>
    <xf numFmtId="0" fontId="108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5" xfId="15199" applyFont="1" applyBorder="1"/>
    <xf numFmtId="0" fontId="91" fillId="0" borderId="35" xfId="15199" applyFont="1" applyBorder="1" applyAlignment="1">
      <alignment horizontal="right"/>
    </xf>
    <xf numFmtId="0" fontId="114" fillId="0" borderId="0" xfId="15199" applyFont="1"/>
    <xf numFmtId="0" fontId="123" fillId="0" borderId="0" xfId="4" applyFont="1" applyFill="1"/>
    <xf numFmtId="0" fontId="124" fillId="0" borderId="0" xfId="4" applyFont="1" applyFill="1"/>
    <xf numFmtId="0" fontId="123" fillId="2" borderId="0" xfId="4" applyFont="1" applyFill="1" applyAlignment="1">
      <alignment horizontal="right"/>
    </xf>
    <xf numFmtId="0" fontId="124" fillId="2" borderId="0" xfId="4" applyFont="1" applyFill="1"/>
    <xf numFmtId="0" fontId="126" fillId="0" borderId="0" xfId="4" applyFont="1" applyFill="1"/>
    <xf numFmtId="168" fontId="90" fillId="0" borderId="12" xfId="15198" applyNumberFormat="1" applyFont="1" applyFill="1" applyBorder="1" applyAlignment="1">
      <alignment horizontal="center"/>
    </xf>
    <xf numFmtId="0" fontId="127" fillId="90" borderId="0" xfId="15201" applyFont="1" applyFill="1"/>
    <xf numFmtId="0" fontId="106" fillId="91" borderId="0" xfId="15201" applyFont="1" applyFill="1" applyAlignment="1">
      <alignment horizontal="left" vertical="center" wrapText="1"/>
    </xf>
    <xf numFmtId="14" fontId="106" fillId="91" borderId="0" xfId="15201" applyNumberFormat="1" applyFont="1" applyFill="1" applyAlignment="1">
      <alignment horizontal="center" vertical="center" wrapText="1"/>
    </xf>
    <xf numFmtId="0" fontId="128" fillId="91" borderId="0" xfId="15201" applyFont="1" applyFill="1" applyAlignment="1">
      <alignment horizontal="left" vertical="center" wrapText="1"/>
    </xf>
    <xf numFmtId="0" fontId="106" fillId="91" borderId="0" xfId="15201" applyFont="1" applyFill="1" applyAlignment="1">
      <alignment horizontal="center" vertical="center" wrapText="1"/>
    </xf>
    <xf numFmtId="0" fontId="129" fillId="90" borderId="12" xfId="15201" applyFont="1" applyFill="1" applyBorder="1"/>
    <xf numFmtId="3" fontId="129" fillId="0" borderId="12" xfId="15201" quotePrefix="1" applyNumberFormat="1" applyFont="1" applyBorder="1" applyAlignment="1">
      <alignment horizontal="right"/>
    </xf>
    <xf numFmtId="0" fontId="130" fillId="90" borderId="12" xfId="15201" applyFont="1" applyFill="1" applyBorder="1"/>
    <xf numFmtId="3" fontId="130" fillId="0" borderId="12" xfId="15201" quotePrefix="1" applyNumberFormat="1" applyFont="1" applyBorder="1" applyAlignment="1">
      <alignment horizontal="right"/>
    </xf>
    <xf numFmtId="0" fontId="131" fillId="90" borderId="12" xfId="15201" applyFont="1" applyFill="1" applyBorder="1"/>
    <xf numFmtId="0" fontId="129" fillId="90" borderId="12" xfId="15201" applyFont="1" applyFill="1" applyBorder="1" applyAlignment="1">
      <alignment horizontal="left" indent="1"/>
    </xf>
    <xf numFmtId="0" fontId="127" fillId="90" borderId="0" xfId="13042" applyFont="1" applyFill="1"/>
    <xf numFmtId="0" fontId="6" fillId="90" borderId="0" xfId="13042" applyFill="1"/>
    <xf numFmtId="0" fontId="89" fillId="91" borderId="0" xfId="13042" applyFont="1" applyFill="1" applyAlignment="1">
      <alignment horizontal="center" vertical="center" wrapText="1"/>
    </xf>
    <xf numFmtId="0" fontId="97" fillId="92" borderId="12" xfId="13042" applyFont="1" applyFill="1" applyBorder="1" applyAlignment="1">
      <alignment horizontal="right"/>
    </xf>
    <xf numFmtId="0" fontId="97" fillId="92" borderId="13" xfId="13042" applyFont="1" applyFill="1" applyBorder="1" applyAlignment="1">
      <alignment wrapText="1"/>
    </xf>
    <xf numFmtId="184" fontId="97" fillId="0" borderId="12" xfId="15204" applyNumberFormat="1" applyFont="1" applyFill="1" applyBorder="1" applyAlignment="1">
      <alignment horizontal="right"/>
    </xf>
    <xf numFmtId="0" fontId="132" fillId="92" borderId="14" xfId="13042" applyFont="1" applyFill="1" applyBorder="1" applyAlignment="1">
      <alignment horizontal="right"/>
    </xf>
    <xf numFmtId="0" fontId="132" fillId="92" borderId="28" xfId="13042" applyFont="1" applyFill="1" applyBorder="1" applyAlignment="1">
      <alignment wrapText="1"/>
    </xf>
    <xf numFmtId="184" fontId="97" fillId="0" borderId="14" xfId="15204" applyNumberFormat="1" applyFont="1" applyFill="1" applyBorder="1" applyAlignment="1">
      <alignment horizontal="right"/>
    </xf>
    <xf numFmtId="0" fontId="100" fillId="92" borderId="13" xfId="13042" applyFont="1" applyFill="1" applyBorder="1"/>
    <xf numFmtId="0" fontId="99" fillId="92" borderId="11" xfId="13042" applyFont="1" applyFill="1" applyBorder="1"/>
    <xf numFmtId="184" fontId="99" fillId="0" borderId="18" xfId="15203" applyNumberFormat="1" applyFont="1" applyFill="1" applyBorder="1" applyAlignment="1">
      <alignment horizontal="right"/>
    </xf>
    <xf numFmtId="0" fontId="97" fillId="92" borderId="33" xfId="13042" applyFont="1" applyFill="1" applyBorder="1" applyAlignment="1">
      <alignment horizontal="right"/>
    </xf>
    <xf numFmtId="0" fontId="97" fillId="92" borderId="34" xfId="13042" applyFont="1" applyFill="1" applyBorder="1" applyAlignment="1">
      <alignment wrapText="1"/>
    </xf>
    <xf numFmtId="184" fontId="97" fillId="0" borderId="33" xfId="15204" applyNumberFormat="1" applyFont="1" applyFill="1" applyBorder="1" applyAlignment="1">
      <alignment horizontal="right"/>
    </xf>
    <xf numFmtId="0" fontId="132" fillId="92" borderId="13" xfId="13042" applyFont="1" applyFill="1" applyBorder="1" applyAlignment="1">
      <alignment wrapText="1"/>
    </xf>
    <xf numFmtId="0" fontId="100" fillId="92" borderId="22" xfId="13042" applyFont="1" applyFill="1" applyBorder="1"/>
    <xf numFmtId="0" fontId="99" fillId="92" borderId="0" xfId="13042" applyFont="1" applyFill="1"/>
    <xf numFmtId="184" fontId="99" fillId="0" borderId="0" xfId="15203" applyNumberFormat="1" applyFont="1" applyFill="1" applyBorder="1" applyAlignment="1">
      <alignment horizontal="right"/>
    </xf>
    <xf numFmtId="0" fontId="99" fillId="92" borderId="22" xfId="13042" applyFont="1" applyFill="1" applyBorder="1"/>
    <xf numFmtId="171" fontId="97" fillId="0" borderId="12" xfId="15200" applyNumberFormat="1" applyFont="1" applyFill="1" applyBorder="1" applyAlignment="1">
      <alignment horizontal="right"/>
    </xf>
    <xf numFmtId="185" fontId="97" fillId="0" borderId="12" xfId="15200" applyNumberFormat="1" applyFont="1" applyFill="1" applyBorder="1" applyAlignment="1">
      <alignment horizontal="right"/>
    </xf>
    <xf numFmtId="185" fontId="97" fillId="0" borderId="12" xfId="14951" applyNumberFormat="1" applyFont="1" applyFill="1" applyBorder="1" applyAlignment="1">
      <alignment horizontal="right"/>
    </xf>
    <xf numFmtId="0" fontId="100" fillId="92" borderId="13" xfId="13042" applyFont="1" applyFill="1" applyBorder="1" applyAlignment="1">
      <alignment vertical="top"/>
    </xf>
    <xf numFmtId="0" fontId="100" fillId="0" borderId="11" xfId="13042" applyFont="1" applyBorder="1" applyAlignment="1">
      <alignment vertical="top" wrapText="1"/>
    </xf>
    <xf numFmtId="0" fontId="105" fillId="0" borderId="0" xfId="15205" applyFont="1"/>
    <xf numFmtId="191" fontId="6" fillId="0" borderId="0" xfId="15210" applyNumberFormat="1"/>
    <xf numFmtId="0" fontId="93" fillId="0" borderId="0" xfId="12" applyFont="1"/>
    <xf numFmtId="0" fontId="89" fillId="91" borderId="34" xfId="13042" applyFont="1" applyFill="1" applyBorder="1" applyAlignment="1">
      <alignment horizontal="center" vertical="center" wrapText="1"/>
    </xf>
    <xf numFmtId="0" fontId="89" fillId="91" borderId="36" xfId="13042" applyFont="1" applyFill="1" applyBorder="1" applyAlignment="1">
      <alignment horizontal="center" vertical="center" wrapText="1"/>
    </xf>
    <xf numFmtId="0" fontId="108" fillId="91" borderId="35" xfId="15198" applyFont="1" applyFill="1" applyBorder="1" applyAlignment="1">
      <alignment horizontal="left" vertical="center" wrapText="1"/>
    </xf>
    <xf numFmtId="0" fontId="110" fillId="91" borderId="35" xfId="15198" applyFont="1" applyFill="1" applyBorder="1" applyAlignment="1">
      <alignment horizontal="left" vertical="center" wrapText="1"/>
    </xf>
    <xf numFmtId="0" fontId="120" fillId="0" borderId="13" xfId="15198" applyFont="1" applyFill="1" applyBorder="1" applyAlignment="1">
      <alignment wrapText="1"/>
    </xf>
    <xf numFmtId="0" fontId="120" fillId="0" borderId="11" xfId="15198" applyFont="1" applyFill="1" applyBorder="1" applyAlignment="1">
      <alignment wrapText="1"/>
    </xf>
    <xf numFmtId="0" fontId="120" fillId="0" borderId="18" xfId="15198" applyFont="1" applyFill="1" applyBorder="1" applyAlignment="1">
      <alignment wrapText="1"/>
    </xf>
    <xf numFmtId="14" fontId="108" fillId="94" borderId="13" xfId="12" applyNumberFormat="1" applyFont="1" applyFill="1" applyBorder="1" applyAlignment="1">
      <alignment horizontal="center"/>
    </xf>
    <xf numFmtId="14" fontId="108" fillId="94" borderId="18" xfId="12" applyNumberFormat="1" applyFont="1" applyFill="1" applyBorder="1" applyAlignment="1">
      <alignment horizontal="center"/>
    </xf>
    <xf numFmtId="0" fontId="101" fillId="0" borderId="45" xfId="12" applyFont="1" applyBorder="1" applyAlignment="1">
      <alignment horizontal="left" vertical="top" wrapText="1"/>
    </xf>
    <xf numFmtId="0" fontId="101" fillId="0" borderId="46" xfId="12" applyFont="1" applyBorder="1" applyAlignment="1">
      <alignment horizontal="left" vertical="top" wrapText="1"/>
    </xf>
    <xf numFmtId="0" fontId="101" fillId="0" borderId="48" xfId="12" applyFont="1" applyBorder="1" applyAlignment="1">
      <alignment horizontal="left" vertical="top" wrapText="1"/>
    </xf>
    <xf numFmtId="0" fontId="101" fillId="0" borderId="49" xfId="12" applyFont="1" applyBorder="1" applyAlignment="1">
      <alignment horizontal="left" vertical="top" wrapText="1"/>
    </xf>
    <xf numFmtId="0" fontId="101" fillId="0" borderId="58" xfId="12" applyFont="1" applyBorder="1" applyAlignment="1">
      <alignment horizontal="left" vertical="top" wrapText="1"/>
    </xf>
    <xf numFmtId="0" fontId="101" fillId="0" borderId="59" xfId="12" applyFont="1" applyBorder="1" applyAlignment="1">
      <alignment horizontal="left" vertical="top" wrapText="1"/>
    </xf>
    <xf numFmtId="0" fontId="90" fillId="0" borderId="48" xfId="12" applyFont="1" applyBorder="1" applyAlignment="1">
      <alignment horizontal="left" vertical="top" wrapText="1" indent="4"/>
    </xf>
    <xf numFmtId="0" fontId="90" fillId="0" borderId="49" xfId="12" applyFont="1" applyBorder="1" applyAlignment="1">
      <alignment horizontal="left" vertical="top" wrapText="1" indent="4"/>
    </xf>
    <xf numFmtId="0" fontId="101" fillId="0" borderId="48" xfId="12" applyFont="1" applyBorder="1" applyAlignment="1">
      <alignment horizontal="left" vertical="top" wrapText="1" indent="1"/>
    </xf>
    <xf numFmtId="0" fontId="101" fillId="0" borderId="49" xfId="12" applyFont="1" applyBorder="1" applyAlignment="1">
      <alignment horizontal="left" vertical="top" wrapText="1" indent="1"/>
    </xf>
    <xf numFmtId="0" fontId="101" fillId="0" borderId="52" xfId="12" applyFont="1" applyBorder="1" applyAlignment="1">
      <alignment horizontal="left" vertical="top" wrapText="1"/>
    </xf>
    <xf numFmtId="0" fontId="101" fillId="0" borderId="53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0" fontId="90" fillId="0" borderId="46" xfId="12" applyFont="1" applyBorder="1" applyAlignment="1">
      <alignment horizontal="left" vertical="top" wrapText="1"/>
    </xf>
    <xf numFmtId="0" fontId="90" fillId="0" borderId="43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125" fillId="0" borderId="0" xfId="4" applyFont="1" applyAlignment="1"/>
    <xf numFmtId="0" fontId="93" fillId="0" borderId="0" xfId="12" applyFont="1" applyAlignment="1"/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" xfId="15210" builtinId="3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tabSelected="1" workbookViewId="0">
      <selection activeCell="D19" sqref="D19"/>
    </sheetView>
  </sheetViews>
  <sheetFormatPr defaultColWidth="0" defaultRowHeight="15" zeroHeight="1"/>
  <cols>
    <col min="1" max="1" width="11.42578125" customWidth="1"/>
    <col min="2" max="2" width="77.5703125" bestFit="1" customWidth="1"/>
    <col min="3" max="3" width="12.28515625" customWidth="1"/>
    <col min="4" max="4" width="16.85546875" style="4" bestFit="1" customWidth="1"/>
    <col min="5" max="5" width="24.5703125" style="4" customWidth="1"/>
    <col min="6" max="6" width="35.28515625" style="4" bestFit="1" customWidth="1"/>
    <col min="7" max="7" width="12.28515625" customWidth="1"/>
    <col min="8" max="16384" width="11.42578125" hidden="1"/>
  </cols>
  <sheetData>
    <row r="1" spans="1:7" ht="22.5">
      <c r="A1" s="100" t="s">
        <v>0</v>
      </c>
      <c r="B1" s="101"/>
      <c r="C1" s="101"/>
      <c r="D1" s="101"/>
      <c r="E1" s="101"/>
      <c r="F1" s="101"/>
      <c r="G1" s="10"/>
    </row>
    <row r="2" spans="1:7">
      <c r="A2" s="102" t="s">
        <v>1</v>
      </c>
      <c r="B2" s="103" t="s">
        <v>2</v>
      </c>
      <c r="C2" s="103"/>
      <c r="D2" s="102" t="s">
        <v>3</v>
      </c>
      <c r="E2" s="102" t="s">
        <v>4</v>
      </c>
      <c r="F2" s="102"/>
      <c r="G2" s="11"/>
    </row>
    <row r="3" spans="1:7" s="12" customFormat="1">
      <c r="A3" s="104"/>
      <c r="B3" s="203" t="s">
        <v>5</v>
      </c>
      <c r="C3" s="105"/>
      <c r="D3" s="106"/>
      <c r="E3" s="106"/>
      <c r="F3" s="106"/>
      <c r="G3" s="9"/>
    </row>
    <row r="4" spans="1:7" s="5" customFormat="1">
      <c r="A4" s="214">
        <v>1</v>
      </c>
      <c r="B4" s="215" t="s">
        <v>6</v>
      </c>
      <c r="C4" s="112"/>
      <c r="D4" s="107">
        <v>43830</v>
      </c>
      <c r="E4" s="108" t="s">
        <v>7</v>
      </c>
      <c r="F4" s="108" t="s">
        <v>8</v>
      </c>
      <c r="G4" s="98"/>
    </row>
    <row r="5" spans="1:7" s="12" customFormat="1">
      <c r="A5" s="214">
        <v>2</v>
      </c>
      <c r="B5" s="215" t="s">
        <v>9</v>
      </c>
      <c r="C5" s="105"/>
      <c r="D5" s="107">
        <v>43830</v>
      </c>
      <c r="E5" s="106" t="s">
        <v>10</v>
      </c>
      <c r="F5" s="106"/>
      <c r="G5" s="9"/>
    </row>
    <row r="6" spans="1:7">
      <c r="A6" s="104"/>
      <c r="B6" s="203" t="s">
        <v>11</v>
      </c>
      <c r="C6" s="105"/>
      <c r="D6" s="107"/>
      <c r="E6" s="106"/>
      <c r="F6" s="106"/>
      <c r="G6" s="9"/>
    </row>
    <row r="7" spans="1:7" s="12" customFormat="1">
      <c r="A7" s="214">
        <v>3</v>
      </c>
      <c r="B7" s="215" t="s">
        <v>12</v>
      </c>
      <c r="C7" s="105"/>
      <c r="D7" s="107">
        <v>43830</v>
      </c>
      <c r="E7" s="106" t="s">
        <v>10</v>
      </c>
      <c r="F7" s="106" t="s">
        <v>13</v>
      </c>
      <c r="G7" s="9"/>
    </row>
    <row r="8" spans="1:7">
      <c r="A8" s="214">
        <v>4</v>
      </c>
      <c r="B8" s="215" t="s">
        <v>14</v>
      </c>
      <c r="C8" s="105"/>
      <c r="D8" s="107">
        <v>43830</v>
      </c>
      <c r="E8" s="106" t="s">
        <v>10</v>
      </c>
      <c r="F8" s="106"/>
      <c r="G8" s="9"/>
    </row>
    <row r="9" spans="1:7" s="14" customFormat="1">
      <c r="A9" s="214">
        <v>5</v>
      </c>
      <c r="B9" s="215" t="s">
        <v>15</v>
      </c>
      <c r="C9" s="110"/>
      <c r="D9" s="107">
        <v>43830</v>
      </c>
      <c r="E9" s="111" t="s">
        <v>10</v>
      </c>
      <c r="F9" s="111"/>
      <c r="G9" s="9"/>
    </row>
    <row r="10" spans="1:7">
      <c r="A10" s="214">
        <v>6</v>
      </c>
      <c r="B10" s="215" t="s">
        <v>11</v>
      </c>
      <c r="C10" s="105"/>
      <c r="D10" s="107">
        <v>43830</v>
      </c>
      <c r="E10" s="106" t="s">
        <v>10</v>
      </c>
      <c r="F10" s="106"/>
      <c r="G10" s="9"/>
    </row>
    <row r="11" spans="1:7" s="13" customFormat="1">
      <c r="A11" s="214">
        <v>7</v>
      </c>
      <c r="B11" s="215" t="s">
        <v>16</v>
      </c>
      <c r="C11" s="112"/>
      <c r="D11" s="107">
        <v>43830</v>
      </c>
      <c r="E11" s="108" t="s">
        <v>7</v>
      </c>
      <c r="F11" s="108" t="s">
        <v>17</v>
      </c>
      <c r="G11" s="98"/>
    </row>
    <row r="12" spans="1:7" s="5" customFormat="1">
      <c r="A12" s="214">
        <v>8</v>
      </c>
      <c r="B12" s="214" t="s">
        <v>18</v>
      </c>
      <c r="C12" s="113"/>
      <c r="D12" s="107">
        <v>43830</v>
      </c>
      <c r="E12" s="108" t="s">
        <v>7</v>
      </c>
      <c r="F12" s="108" t="s">
        <v>19</v>
      </c>
      <c r="G12" s="98"/>
    </row>
    <row r="13" spans="1:7" s="15" customFormat="1">
      <c r="A13" s="104"/>
      <c r="B13" s="203" t="s">
        <v>20</v>
      </c>
      <c r="C13" s="105"/>
      <c r="D13" s="107"/>
      <c r="E13" s="106"/>
      <c r="F13" s="106"/>
      <c r="G13" s="9"/>
    </row>
    <row r="14" spans="1:7" s="99" customFormat="1">
      <c r="A14" s="214">
        <v>9</v>
      </c>
      <c r="B14" s="214" t="s">
        <v>21</v>
      </c>
      <c r="C14" s="112"/>
      <c r="D14" s="107">
        <v>43830</v>
      </c>
      <c r="E14" s="108" t="s">
        <v>7</v>
      </c>
      <c r="F14" s="108" t="s">
        <v>22</v>
      </c>
      <c r="G14" s="98"/>
    </row>
    <row r="15" spans="1:7" s="15" customFormat="1">
      <c r="A15" s="214">
        <v>10</v>
      </c>
      <c r="B15" s="214" t="s">
        <v>23</v>
      </c>
      <c r="C15" s="112"/>
      <c r="D15" s="107">
        <v>43830</v>
      </c>
      <c r="E15" s="108" t="s">
        <v>24</v>
      </c>
      <c r="F15" s="108" t="s">
        <v>25</v>
      </c>
      <c r="G15" s="9"/>
    </row>
    <row r="16" spans="1:7" s="15" customFormat="1">
      <c r="A16" s="214">
        <v>11</v>
      </c>
      <c r="B16" s="215" t="s">
        <v>26</v>
      </c>
      <c r="C16" s="105"/>
      <c r="D16" s="107">
        <v>43830</v>
      </c>
      <c r="E16" s="106" t="s">
        <v>10</v>
      </c>
      <c r="F16" s="106"/>
      <c r="G16" s="9"/>
    </row>
    <row r="17" spans="1:7">
      <c r="A17" s="216"/>
      <c r="B17" s="217"/>
      <c r="C17" s="109"/>
      <c r="D17" s="106"/>
      <c r="E17" s="106"/>
      <c r="F17" s="106"/>
      <c r="G17" s="9"/>
    </row>
    <row r="18" spans="1:7" s="12" customFormat="1">
      <c r="A18" s="104"/>
      <c r="B18" s="112" t="s">
        <v>27</v>
      </c>
      <c r="C18" s="105"/>
      <c r="D18" s="106"/>
      <c r="E18" s="106"/>
      <c r="F18" s="106"/>
      <c r="G18" s="9"/>
    </row>
    <row r="19" spans="1:7">
      <c r="A19" s="114"/>
      <c r="B19" s="109"/>
      <c r="C19" s="109"/>
      <c r="D19" s="115"/>
      <c r="E19" s="115"/>
      <c r="F19" s="115"/>
      <c r="G19" s="1"/>
    </row>
    <row r="20" spans="1:7" s="15" customFormat="1">
      <c r="A20" s="6"/>
      <c r="B20" s="7"/>
      <c r="C20" s="7"/>
      <c r="D20" s="8"/>
      <c r="E20" s="8"/>
      <c r="F20" s="8"/>
      <c r="G20" s="9"/>
    </row>
    <row r="21" spans="1:7">
      <c r="D21"/>
      <c r="E21"/>
      <c r="F21"/>
    </row>
    <row r="22" spans="1:7">
      <c r="D22"/>
      <c r="E22"/>
      <c r="F22"/>
    </row>
    <row r="23" spans="1:7"/>
    <row r="24" spans="1:7"/>
    <row r="25" spans="1:7"/>
    <row r="26" spans="1:7"/>
    <row r="27" spans="1:7">
      <c r="D27"/>
      <c r="E27"/>
      <c r="F27"/>
    </row>
    <row r="28" spans="1:7">
      <c r="D28"/>
      <c r="E28"/>
      <c r="F28"/>
    </row>
    <row r="29" spans="1:7">
      <c r="D29"/>
      <c r="E29"/>
      <c r="F29"/>
    </row>
    <row r="30" spans="1:7">
      <c r="D30"/>
      <c r="E30"/>
      <c r="F30"/>
    </row>
    <row r="31" spans="1:7">
      <c r="D31"/>
      <c r="E31"/>
      <c r="F31"/>
    </row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6:B16" location="'11 Sikkerhetsstilte eiendeler'!A1" display="'11 Sikkerhetsstilte eiendeler'!A1" xr:uid="{B9748724-EA5C-4D94-9CFF-067AC5495830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32"/>
  <sheetViews>
    <sheetView workbookViewId="0">
      <selection activeCell="G39" sqref="G39"/>
    </sheetView>
  </sheetViews>
  <sheetFormatPr defaultColWidth="11.42578125" defaultRowHeight="15" customHeight="1"/>
  <cols>
    <col min="1" max="1" width="3" style="3" customWidth="1"/>
    <col min="2" max="2" width="18" style="3" customWidth="1"/>
    <col min="3" max="3" width="49.28515625" style="3" customWidth="1"/>
    <col min="4" max="13" width="19.28515625" style="3" customWidth="1"/>
    <col min="14" max="16384" width="11.42578125" style="3"/>
  </cols>
  <sheetData>
    <row r="1" spans="2:13" ht="18.75" customHeight="1">
      <c r="B1" s="218" t="s">
        <v>28</v>
      </c>
    </row>
    <row r="3" spans="2:13" ht="6" customHeight="1"/>
    <row r="4" spans="2:13" ht="15" customHeight="1">
      <c r="B4" s="285" t="s">
        <v>421</v>
      </c>
      <c r="C4" s="285"/>
      <c r="D4" s="266">
        <v>43830</v>
      </c>
      <c r="E4" s="267"/>
      <c r="F4" s="266">
        <v>43738</v>
      </c>
      <c r="G4" s="267"/>
      <c r="H4" s="266">
        <v>43646</v>
      </c>
      <c r="I4" s="267"/>
      <c r="J4" s="266">
        <v>43555</v>
      </c>
      <c r="K4" s="267"/>
      <c r="L4" s="266">
        <v>43465</v>
      </c>
      <c r="M4" s="267"/>
    </row>
    <row r="5" spans="2:13" ht="15" customHeight="1">
      <c r="B5" s="116"/>
      <c r="C5" s="117"/>
      <c r="D5" s="118" t="s">
        <v>422</v>
      </c>
      <c r="E5" s="119" t="s">
        <v>423</v>
      </c>
      <c r="F5" s="118" t="s">
        <v>422</v>
      </c>
      <c r="G5" s="119" t="s">
        <v>423</v>
      </c>
      <c r="H5" s="118" t="s">
        <v>422</v>
      </c>
      <c r="I5" s="119" t="s">
        <v>423</v>
      </c>
      <c r="J5" s="118" t="s">
        <v>422</v>
      </c>
      <c r="K5" s="119" t="s">
        <v>423</v>
      </c>
      <c r="L5" s="118" t="s">
        <v>422</v>
      </c>
      <c r="M5" s="119" t="s">
        <v>423</v>
      </c>
    </row>
    <row r="6" spans="2:13" ht="15" customHeight="1">
      <c r="B6" s="120" t="s">
        <v>424</v>
      </c>
      <c r="C6" s="121"/>
      <c r="D6" s="121"/>
      <c r="E6" s="122"/>
      <c r="F6" s="121"/>
      <c r="G6" s="122"/>
      <c r="H6" s="121"/>
      <c r="I6" s="122"/>
      <c r="J6" s="121"/>
      <c r="K6" s="122"/>
      <c r="L6" s="121"/>
      <c r="M6" s="122"/>
    </row>
    <row r="7" spans="2:13" ht="15" customHeight="1">
      <c r="B7" s="282" t="s">
        <v>425</v>
      </c>
      <c r="C7" s="283"/>
      <c r="D7" s="123"/>
      <c r="E7" s="124">
        <v>2041.3459068399998</v>
      </c>
      <c r="F7" s="123"/>
      <c r="G7" s="124">
        <v>2024.9419501799998</v>
      </c>
      <c r="H7" s="123"/>
      <c r="I7" s="124">
        <v>2245.1668983999998</v>
      </c>
      <c r="J7" s="123"/>
      <c r="K7" s="124">
        <v>2085.5976507999999</v>
      </c>
      <c r="L7" s="123"/>
      <c r="M7" s="124">
        <v>2041.1697653100002</v>
      </c>
    </row>
    <row r="8" spans="2:13" ht="15" customHeight="1">
      <c r="B8" s="120" t="s">
        <v>426</v>
      </c>
      <c r="C8" s="121"/>
      <c r="D8" s="125"/>
      <c r="E8" s="126"/>
      <c r="F8" s="125"/>
      <c r="G8" s="126"/>
      <c r="H8" s="125"/>
      <c r="I8" s="126"/>
      <c r="J8" s="125"/>
      <c r="K8" s="126"/>
      <c r="L8" s="125"/>
      <c r="M8" s="126"/>
    </row>
    <row r="9" spans="2:13" ht="15" customHeight="1">
      <c r="B9" s="268" t="s">
        <v>427</v>
      </c>
      <c r="C9" s="269"/>
      <c r="D9" s="127">
        <v>8892.6161990000001</v>
      </c>
      <c r="E9" s="127">
        <v>524.77282795000008</v>
      </c>
      <c r="F9" s="127">
        <v>8984.2378759999992</v>
      </c>
      <c r="G9" s="127">
        <v>533.15931805000002</v>
      </c>
      <c r="H9" s="127">
        <v>9090.284533</v>
      </c>
      <c r="I9" s="127">
        <v>536.36104620000003</v>
      </c>
      <c r="J9" s="127">
        <v>8566.6288320000003</v>
      </c>
      <c r="K9" s="127">
        <v>503.28052835000005</v>
      </c>
      <c r="L9" s="127">
        <v>8860.8417939999999</v>
      </c>
      <c r="M9" s="127">
        <v>676.85730274999992</v>
      </c>
    </row>
    <row r="10" spans="2:13" ht="15" customHeight="1">
      <c r="B10" s="274" t="s">
        <v>428</v>
      </c>
      <c r="C10" s="275"/>
      <c r="D10" s="128">
        <v>7306.423264</v>
      </c>
      <c r="E10" s="129">
        <v>365.32116320000006</v>
      </c>
      <c r="F10" s="128">
        <v>7312.2067580000003</v>
      </c>
      <c r="G10" s="129">
        <v>365.61033790000005</v>
      </c>
      <c r="H10" s="128">
        <v>7460.0928240000003</v>
      </c>
      <c r="I10" s="129">
        <v>373.00464120000004</v>
      </c>
      <c r="J10" s="128">
        <v>7097.4486420000003</v>
      </c>
      <c r="K10" s="129">
        <v>354.87243210000003</v>
      </c>
      <c r="L10" s="128">
        <v>7303.3071629999995</v>
      </c>
      <c r="M10" s="129">
        <v>521.10383964999994</v>
      </c>
    </row>
    <row r="11" spans="2:13" ht="15" customHeight="1">
      <c r="B11" s="274" t="s">
        <v>429</v>
      </c>
      <c r="C11" s="275"/>
      <c r="D11" s="128">
        <v>1586.192935</v>
      </c>
      <c r="E11" s="129">
        <v>159.45166474999999</v>
      </c>
      <c r="F11" s="128">
        <v>1672.0311179999999</v>
      </c>
      <c r="G11" s="129">
        <v>167.54898015000001</v>
      </c>
      <c r="H11" s="128">
        <v>1630.1917089999999</v>
      </c>
      <c r="I11" s="129">
        <v>163.356405</v>
      </c>
      <c r="J11" s="128">
        <v>1469.18019</v>
      </c>
      <c r="K11" s="129">
        <v>148.40809625000003</v>
      </c>
      <c r="L11" s="128">
        <v>1557.534631</v>
      </c>
      <c r="M11" s="129">
        <v>155.7534631</v>
      </c>
    </row>
    <row r="12" spans="2:13" ht="15" customHeight="1">
      <c r="B12" s="270" t="s">
        <v>430</v>
      </c>
      <c r="C12" s="271"/>
      <c r="D12" s="130">
        <v>1108.7655062399999</v>
      </c>
      <c r="E12" s="130">
        <v>468.49813173999979</v>
      </c>
      <c r="F12" s="130">
        <v>1297.3921350599999</v>
      </c>
      <c r="G12" s="130">
        <v>605.99999110999977</v>
      </c>
      <c r="H12" s="130">
        <v>1355.7153132000001</v>
      </c>
      <c r="I12" s="130">
        <v>621.55148100000008</v>
      </c>
      <c r="J12" s="130">
        <v>1288.6709616999999</v>
      </c>
      <c r="K12" s="130">
        <v>657.07984309999995</v>
      </c>
      <c r="L12" s="130">
        <v>1242.2385703999996</v>
      </c>
      <c r="M12" s="130">
        <v>519.76392599999963</v>
      </c>
    </row>
    <row r="13" spans="2:13" ht="15" customHeight="1">
      <c r="B13" s="274" t="s">
        <v>431</v>
      </c>
      <c r="C13" s="275"/>
      <c r="D13" s="128">
        <v>103.59715799999999</v>
      </c>
      <c r="E13" s="129">
        <v>25.4992895</v>
      </c>
      <c r="F13" s="128">
        <v>187.54838100000001</v>
      </c>
      <c r="G13" s="129">
        <v>46.487095249999996</v>
      </c>
      <c r="H13" s="128">
        <v>270.03008</v>
      </c>
      <c r="I13" s="129">
        <v>67.107520000000008</v>
      </c>
      <c r="J13" s="128">
        <v>110.531628</v>
      </c>
      <c r="K13" s="129">
        <v>27.232907000000001</v>
      </c>
      <c r="L13" s="128">
        <v>130.12467999999998</v>
      </c>
      <c r="M13" s="129">
        <v>32.131169999999997</v>
      </c>
    </row>
    <row r="14" spans="2:13" ht="15" customHeight="1">
      <c r="B14" s="274" t="s">
        <v>432</v>
      </c>
      <c r="C14" s="275"/>
      <c r="D14" s="128">
        <v>1005.1683482399999</v>
      </c>
      <c r="E14" s="129">
        <v>442.99884223999982</v>
      </c>
      <c r="F14" s="128">
        <v>1109.8437540599998</v>
      </c>
      <c r="G14" s="129">
        <v>559.51289585999973</v>
      </c>
      <c r="H14" s="128">
        <v>1085.6852332000001</v>
      </c>
      <c r="I14" s="129">
        <v>554.44396100000006</v>
      </c>
      <c r="J14" s="128">
        <v>1178.1393337</v>
      </c>
      <c r="K14" s="129">
        <v>629.84693609999999</v>
      </c>
      <c r="L14" s="128">
        <v>1112.1138903999997</v>
      </c>
      <c r="M14" s="129">
        <v>487.63275599999963</v>
      </c>
    </row>
    <row r="15" spans="2:13" ht="15" customHeight="1">
      <c r="B15" s="274" t="s">
        <v>433</v>
      </c>
      <c r="C15" s="275"/>
      <c r="D15" s="128">
        <v>0</v>
      </c>
      <c r="E15" s="129">
        <v>0</v>
      </c>
      <c r="F15" s="128">
        <v>0</v>
      </c>
      <c r="G15" s="129">
        <v>0</v>
      </c>
      <c r="H15" s="128">
        <v>0</v>
      </c>
      <c r="I15" s="129">
        <v>0</v>
      </c>
      <c r="J15" s="128">
        <v>0</v>
      </c>
      <c r="K15" s="129">
        <v>0</v>
      </c>
      <c r="L15" s="128">
        <v>0</v>
      </c>
      <c r="M15" s="129">
        <v>0</v>
      </c>
    </row>
    <row r="16" spans="2:13" ht="15" customHeight="1">
      <c r="B16" s="270" t="s">
        <v>434</v>
      </c>
      <c r="C16" s="271"/>
      <c r="D16" s="131"/>
      <c r="E16" s="129"/>
      <c r="F16" s="131"/>
      <c r="G16" s="129"/>
      <c r="H16" s="131"/>
      <c r="I16" s="129"/>
      <c r="J16" s="131"/>
      <c r="K16" s="129"/>
      <c r="L16" s="131"/>
      <c r="M16" s="129"/>
    </row>
    <row r="17" spans="2:13" ht="15" customHeight="1">
      <c r="B17" s="270" t="s">
        <v>435</v>
      </c>
      <c r="C17" s="271"/>
      <c r="D17" s="130">
        <v>1896.964436</v>
      </c>
      <c r="E17" s="130">
        <v>160.37177196000002</v>
      </c>
      <c r="F17" s="130">
        <v>2026.43569</v>
      </c>
      <c r="G17" s="130">
        <v>262.76196374000006</v>
      </c>
      <c r="H17" s="130">
        <v>2077.1896779999997</v>
      </c>
      <c r="I17" s="130">
        <v>298.51372777999995</v>
      </c>
      <c r="J17" s="130">
        <v>2101.9705719999997</v>
      </c>
      <c r="K17" s="130">
        <v>294.29317487999998</v>
      </c>
      <c r="L17" s="130">
        <v>1924.7311850000001</v>
      </c>
      <c r="M17" s="130">
        <v>224.24329524999999</v>
      </c>
    </row>
    <row r="18" spans="2:13" ht="15" customHeight="1">
      <c r="B18" s="274" t="s">
        <v>436</v>
      </c>
      <c r="C18" s="275"/>
      <c r="D18" s="128">
        <v>0</v>
      </c>
      <c r="E18" s="129">
        <v>0</v>
      </c>
      <c r="F18" s="128">
        <v>0.439112</v>
      </c>
      <c r="G18" s="129">
        <v>0.439112</v>
      </c>
      <c r="H18" s="128">
        <v>0</v>
      </c>
      <c r="I18" s="129">
        <v>0</v>
      </c>
      <c r="J18" s="128">
        <v>0</v>
      </c>
      <c r="K18" s="129">
        <v>0</v>
      </c>
      <c r="L18" s="128">
        <v>0</v>
      </c>
      <c r="M18" s="129">
        <v>0</v>
      </c>
    </row>
    <row r="19" spans="2:13" ht="15" customHeight="1">
      <c r="B19" s="274" t="s">
        <v>437</v>
      </c>
      <c r="C19" s="275"/>
      <c r="D19" s="128">
        <v>1896.964436</v>
      </c>
      <c r="E19" s="129">
        <v>160.37177196000002</v>
      </c>
      <c r="F19" s="128">
        <v>2025.996578</v>
      </c>
      <c r="G19" s="129">
        <v>262.32285174000003</v>
      </c>
      <c r="H19" s="128">
        <v>2077.1896779999997</v>
      </c>
      <c r="I19" s="129">
        <v>298.51372777999995</v>
      </c>
      <c r="J19" s="128">
        <v>2101.9705719999997</v>
      </c>
      <c r="K19" s="129">
        <v>294.29317487999998</v>
      </c>
      <c r="L19" s="128">
        <v>1924.7311850000001</v>
      </c>
      <c r="M19" s="129">
        <v>224.24329524999999</v>
      </c>
    </row>
    <row r="20" spans="2:13" ht="15" customHeight="1">
      <c r="B20" s="276" t="s">
        <v>438</v>
      </c>
      <c r="C20" s="277"/>
      <c r="D20" s="128">
        <v>87.21001600000001</v>
      </c>
      <c r="E20" s="129">
        <v>87.21001600000001</v>
      </c>
      <c r="F20" s="128">
        <v>65.138888999999992</v>
      </c>
      <c r="G20" s="129">
        <v>65.138888999999992</v>
      </c>
      <c r="H20" s="128">
        <v>37.611357000000005</v>
      </c>
      <c r="I20" s="129">
        <v>37.611357000000005</v>
      </c>
      <c r="J20" s="128">
        <v>254.73656500000001</v>
      </c>
      <c r="K20" s="129">
        <v>254.73656500000001</v>
      </c>
      <c r="L20" s="128">
        <v>18.796277999999997</v>
      </c>
      <c r="M20" s="129">
        <v>18.796277999999997</v>
      </c>
    </row>
    <row r="21" spans="2:13" ht="15" customHeight="1">
      <c r="B21" s="276" t="s">
        <v>439</v>
      </c>
      <c r="C21" s="277"/>
      <c r="D21" s="128">
        <v>45.157726000000004</v>
      </c>
      <c r="E21" s="129">
        <v>2.0379290000000001</v>
      </c>
      <c r="F21" s="128">
        <v>32.297660999999998</v>
      </c>
      <c r="G21" s="129">
        <v>1.2585379000000003</v>
      </c>
      <c r="H21" s="128">
        <v>64.602672999999996</v>
      </c>
      <c r="I21" s="129">
        <v>1.1015760999999999</v>
      </c>
      <c r="J21" s="128">
        <v>21.507445000000001</v>
      </c>
      <c r="K21" s="129">
        <v>1.4529211</v>
      </c>
      <c r="L21" s="128">
        <v>28.06315</v>
      </c>
      <c r="M21" s="129">
        <v>2.5758434000000001</v>
      </c>
    </row>
    <row r="22" spans="2:13" ht="15" customHeight="1">
      <c r="B22" s="278" t="s">
        <v>440</v>
      </c>
      <c r="C22" s="279"/>
      <c r="D22" s="132"/>
      <c r="E22" s="133">
        <v>1242.8906766499999</v>
      </c>
      <c r="F22" s="132"/>
      <c r="G22" s="133">
        <v>1468.3186997999999</v>
      </c>
      <c r="H22" s="132"/>
      <c r="I22" s="133">
        <v>1495.1391880800002</v>
      </c>
      <c r="J22" s="132"/>
      <c r="K22" s="133">
        <v>1710.8430324299998</v>
      </c>
      <c r="L22" s="132"/>
      <c r="M22" s="133">
        <v>1442.2366453999996</v>
      </c>
    </row>
    <row r="23" spans="2:13" ht="15" customHeight="1">
      <c r="B23" s="120" t="s">
        <v>441</v>
      </c>
      <c r="C23" s="121"/>
      <c r="D23" s="125"/>
      <c r="E23" s="126"/>
      <c r="F23" s="125"/>
      <c r="G23" s="126"/>
      <c r="H23" s="125"/>
      <c r="I23" s="126"/>
      <c r="J23" s="125"/>
      <c r="K23" s="126"/>
      <c r="L23" s="125"/>
      <c r="M23" s="126"/>
    </row>
    <row r="24" spans="2:13" ht="15" customHeight="1">
      <c r="B24" s="280" t="s">
        <v>442</v>
      </c>
      <c r="C24" s="281"/>
      <c r="D24" s="128">
        <v>282.387406</v>
      </c>
      <c r="E24" s="129">
        <v>259.04048849999998</v>
      </c>
      <c r="F24" s="128">
        <v>273.14597900000001</v>
      </c>
      <c r="G24" s="129">
        <v>252.992662</v>
      </c>
      <c r="H24" s="128">
        <v>521.28635299999996</v>
      </c>
      <c r="I24" s="129">
        <v>489.52870849999999</v>
      </c>
      <c r="J24" s="128">
        <v>537.15549200000009</v>
      </c>
      <c r="K24" s="129">
        <v>500.41328850000002</v>
      </c>
      <c r="L24" s="128">
        <v>428.37845699999991</v>
      </c>
      <c r="M24" s="129">
        <v>366.09162850000001</v>
      </c>
    </row>
    <row r="25" spans="2:13" ht="15" customHeight="1">
      <c r="B25" s="278" t="s">
        <v>443</v>
      </c>
      <c r="C25" s="279"/>
      <c r="D25" s="133">
        <v>282.387406</v>
      </c>
      <c r="E25" s="133">
        <v>259.04048849999998</v>
      </c>
      <c r="F25" s="133">
        <v>273.14597900000001</v>
      </c>
      <c r="G25" s="133">
        <v>252.992662</v>
      </c>
      <c r="H25" s="133">
        <v>521.28635299999996</v>
      </c>
      <c r="I25" s="133">
        <v>489.52870849999999</v>
      </c>
      <c r="J25" s="133">
        <v>537.15549200000009</v>
      </c>
      <c r="K25" s="133">
        <v>500.41328850000002</v>
      </c>
      <c r="L25" s="133">
        <v>428.37845699999991</v>
      </c>
      <c r="M25" s="133">
        <v>366.09162850000001</v>
      </c>
    </row>
    <row r="26" spans="2:13" ht="15" customHeight="1">
      <c r="B26" s="134"/>
      <c r="C26" s="134"/>
      <c r="D26" s="135"/>
      <c r="E26" s="136" t="s">
        <v>444</v>
      </c>
      <c r="F26" s="135"/>
      <c r="G26" s="136" t="s">
        <v>444</v>
      </c>
      <c r="H26" s="135"/>
      <c r="I26" s="136" t="s">
        <v>444</v>
      </c>
      <c r="J26" s="135"/>
      <c r="K26" s="136" t="s">
        <v>444</v>
      </c>
      <c r="L26" s="135"/>
      <c r="M26" s="136" t="s">
        <v>444</v>
      </c>
    </row>
    <row r="27" spans="2:13" ht="15" customHeight="1">
      <c r="B27" s="268" t="s">
        <v>445</v>
      </c>
      <c r="C27" s="269"/>
      <c r="D27" s="137"/>
      <c r="E27" s="138">
        <v>2041.3459068399998</v>
      </c>
      <c r="F27" s="137"/>
      <c r="G27" s="138">
        <v>2024.9419501799998</v>
      </c>
      <c r="H27" s="137"/>
      <c r="I27" s="138">
        <v>2245.1668983999998</v>
      </c>
      <c r="J27" s="137"/>
      <c r="K27" s="138">
        <v>2085.5976507999999</v>
      </c>
      <c r="L27" s="137"/>
      <c r="M27" s="138">
        <v>2041.1697653100002</v>
      </c>
    </row>
    <row r="28" spans="2:13" ht="15" customHeight="1">
      <c r="B28" s="270" t="s">
        <v>446</v>
      </c>
      <c r="C28" s="271"/>
      <c r="D28" s="139"/>
      <c r="E28" s="129">
        <v>983.85018814999989</v>
      </c>
      <c r="F28" s="139"/>
      <c r="G28" s="129">
        <v>1215.3260378</v>
      </c>
      <c r="H28" s="139"/>
      <c r="I28" s="129">
        <v>1005.6104795800002</v>
      </c>
      <c r="J28" s="139"/>
      <c r="K28" s="129">
        <v>1210.4297439299999</v>
      </c>
      <c r="L28" s="139"/>
      <c r="M28" s="129">
        <v>1076.1450168999995</v>
      </c>
    </row>
    <row r="29" spans="2:13" ht="15" customHeight="1">
      <c r="B29" s="272" t="s">
        <v>447</v>
      </c>
      <c r="C29" s="273"/>
      <c r="D29" s="141"/>
      <c r="E29" s="140">
        <v>2.0748544152626334</v>
      </c>
      <c r="F29" s="141"/>
      <c r="G29" s="140">
        <v>1.6661717820557664</v>
      </c>
      <c r="H29" s="141"/>
      <c r="I29" s="140">
        <v>2.2326407132687285</v>
      </c>
      <c r="J29" s="141"/>
      <c r="K29" s="140">
        <v>1.7230224730173285</v>
      </c>
      <c r="L29" s="141"/>
      <c r="M29" s="140">
        <v>1.8967422914709973</v>
      </c>
    </row>
    <row r="30" spans="2:13" ht="15" customHeight="1">
      <c r="B30" s="142"/>
      <c r="C30" s="142"/>
    </row>
    <row r="31" spans="2:13" ht="15" customHeight="1">
      <c r="B31" s="142"/>
      <c r="C31" s="142"/>
    </row>
    <row r="32" spans="2:13" ht="15" customHeight="1">
      <c r="B32" s="143" t="s">
        <v>52</v>
      </c>
      <c r="C32" s="142"/>
    </row>
  </sheetData>
  <mergeCells count="26">
    <mergeCell ref="B18:C18"/>
    <mergeCell ref="B12:C12"/>
    <mergeCell ref="B4:C4"/>
    <mergeCell ref="B7:C7"/>
    <mergeCell ref="B9:C9"/>
    <mergeCell ref="B10:C10"/>
    <mergeCell ref="B11:C11"/>
    <mergeCell ref="B13:C13"/>
    <mergeCell ref="B14:C14"/>
    <mergeCell ref="B15:C15"/>
    <mergeCell ref="B16:C16"/>
    <mergeCell ref="B17:C17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  <mergeCell ref="H4:I4"/>
    <mergeCell ref="J4:K4"/>
    <mergeCell ref="L4:M4"/>
    <mergeCell ref="D4:E4"/>
    <mergeCell ref="F4:G4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5"/>
  <sheetViews>
    <sheetView workbookViewId="0">
      <selection activeCell="G29" sqref="G29"/>
    </sheetView>
  </sheetViews>
  <sheetFormatPr defaultColWidth="11.42578125" defaultRowHeight="15"/>
  <cols>
    <col min="1" max="1" width="3" style="3" customWidth="1"/>
    <col min="2" max="2" width="3.5703125" style="3" customWidth="1"/>
    <col min="3" max="3" width="51.85546875" style="3" customWidth="1"/>
    <col min="4" max="9" width="13.7109375" style="3" customWidth="1"/>
    <col min="10" max="16384" width="11.42578125" style="3"/>
  </cols>
  <sheetData>
    <row r="1" spans="2:9" ht="18.75" customHeight="1">
      <c r="C1" s="218" t="s">
        <v>28</v>
      </c>
    </row>
    <row r="3" spans="2:9">
      <c r="B3" s="258" t="s">
        <v>448</v>
      </c>
      <c r="C3" s="258"/>
      <c r="D3" s="266">
        <v>43830</v>
      </c>
      <c r="E3" s="267"/>
      <c r="F3" s="266">
        <v>43646</v>
      </c>
      <c r="G3" s="267"/>
      <c r="H3" s="266">
        <v>43465</v>
      </c>
      <c r="I3" s="267"/>
    </row>
    <row r="4" spans="2:9">
      <c r="B4" s="144"/>
      <c r="C4" s="145"/>
      <c r="D4" s="167" t="s">
        <v>449</v>
      </c>
      <c r="E4" s="168" t="s">
        <v>423</v>
      </c>
      <c r="F4" s="167" t="s">
        <v>449</v>
      </c>
      <c r="G4" s="168" t="s">
        <v>423</v>
      </c>
      <c r="H4" s="167" t="s">
        <v>449</v>
      </c>
      <c r="I4" s="168" t="s">
        <v>423</v>
      </c>
    </row>
    <row r="5" spans="2:9">
      <c r="B5" s="146" t="s">
        <v>450</v>
      </c>
      <c r="C5" s="147"/>
      <c r="D5" s="147"/>
      <c r="E5" s="148"/>
      <c r="F5" s="147"/>
      <c r="G5" s="148"/>
      <c r="H5" s="147"/>
      <c r="I5" s="148"/>
    </row>
    <row r="6" spans="2:9">
      <c r="B6" s="149">
        <v>1</v>
      </c>
      <c r="C6" s="150" t="s">
        <v>451</v>
      </c>
      <c r="D6" s="151">
        <v>2803.5810128090002</v>
      </c>
      <c r="E6" s="151">
        <v>2803.5810128090002</v>
      </c>
      <c r="F6" s="151">
        <v>2646.6935539999999</v>
      </c>
      <c r="G6" s="151">
        <v>2646.6935539999999</v>
      </c>
      <c r="H6" s="151">
        <v>294.10310931167777</v>
      </c>
      <c r="I6" s="151">
        <v>2714.7994938904371</v>
      </c>
    </row>
    <row r="7" spans="2:9">
      <c r="B7" s="149">
        <v>2</v>
      </c>
      <c r="C7" s="150" t="s">
        <v>452</v>
      </c>
      <c r="D7" s="151">
        <v>9168.103717</v>
      </c>
      <c r="E7" s="151">
        <v>8645.113515699999</v>
      </c>
      <c r="F7" s="151">
        <v>9379.0414370000017</v>
      </c>
      <c r="G7" s="151">
        <v>8842.4439407499995</v>
      </c>
      <c r="H7" s="151">
        <v>11037.193615950002</v>
      </c>
      <c r="I7" s="151">
        <v>10358.649735785</v>
      </c>
    </row>
    <row r="8" spans="2:9">
      <c r="B8" s="149">
        <v>3</v>
      </c>
      <c r="C8" s="150" t="s">
        <v>453</v>
      </c>
      <c r="D8" s="151">
        <v>1415.8502169999999</v>
      </c>
      <c r="E8" s="151">
        <v>707.93091749999996</v>
      </c>
      <c r="F8" s="151">
        <v>1485.2747919999999</v>
      </c>
      <c r="G8" s="151">
        <v>742.64119400000004</v>
      </c>
      <c r="H8" s="151">
        <v>0</v>
      </c>
      <c r="I8" s="151">
        <v>0</v>
      </c>
    </row>
    <row r="9" spans="2:9">
      <c r="B9" s="149">
        <v>4</v>
      </c>
      <c r="C9" s="150" t="s">
        <v>454</v>
      </c>
      <c r="D9" s="151">
        <v>8360.382590029998</v>
      </c>
      <c r="E9" s="151">
        <v>7329.5729940000001</v>
      </c>
      <c r="F9" s="151">
        <v>8165.0031959999997</v>
      </c>
      <c r="G9" s="151">
        <v>6983.9626749999998</v>
      </c>
      <c r="H9" s="151">
        <v>11180.85064904</v>
      </c>
      <c r="I9" s="151">
        <v>10114.415172904999</v>
      </c>
    </row>
    <row r="10" spans="2:9">
      <c r="B10" s="149">
        <v>5</v>
      </c>
      <c r="C10" s="150" t="s">
        <v>455</v>
      </c>
      <c r="D10" s="152"/>
      <c r="E10" s="151">
        <v>3786.8819415000003</v>
      </c>
      <c r="F10" s="152"/>
      <c r="G10" s="151">
        <v>3981.2158000592003</v>
      </c>
      <c r="H10" s="152"/>
      <c r="I10" s="151">
        <v>70.678269700000001</v>
      </c>
    </row>
    <row r="11" spans="2:9">
      <c r="B11" s="149">
        <v>6</v>
      </c>
      <c r="C11" s="153" t="s">
        <v>456</v>
      </c>
      <c r="D11" s="151">
        <v>18.008533700000005</v>
      </c>
      <c r="E11" s="151">
        <v>0</v>
      </c>
      <c r="F11" s="151">
        <v>18.646046999999999</v>
      </c>
      <c r="G11" s="151">
        <v>0</v>
      </c>
      <c r="H11" s="151">
        <v>26.039651169999999</v>
      </c>
      <c r="I11" s="151">
        <v>0</v>
      </c>
    </row>
    <row r="12" spans="2:9">
      <c r="B12" s="154">
        <v>7</v>
      </c>
      <c r="C12" s="155" t="s">
        <v>457</v>
      </c>
      <c r="D12" s="156"/>
      <c r="E12" s="157">
        <v>23273.080381509</v>
      </c>
      <c r="F12" s="156"/>
      <c r="G12" s="157">
        <v>23196.957163809198</v>
      </c>
      <c r="H12" s="156"/>
      <c r="I12" s="157">
        <v>23258.54267228044</v>
      </c>
    </row>
    <row r="13" spans="2:9">
      <c r="B13" s="158" t="s">
        <v>458</v>
      </c>
      <c r="C13" s="159"/>
      <c r="D13" s="159"/>
      <c r="E13" s="160"/>
      <c r="F13" s="159"/>
      <c r="G13" s="160"/>
      <c r="H13" s="159"/>
      <c r="I13" s="160"/>
    </row>
    <row r="14" spans="2:9">
      <c r="B14" s="149">
        <v>8</v>
      </c>
      <c r="C14" s="150" t="s">
        <v>459</v>
      </c>
      <c r="D14" s="151">
        <v>2593.4451489860003</v>
      </c>
      <c r="E14" s="151">
        <v>488.32443514299996</v>
      </c>
      <c r="F14" s="151">
        <v>2862.7091286000004</v>
      </c>
      <c r="G14" s="151">
        <v>568.37295671000004</v>
      </c>
      <c r="H14" s="151">
        <v>2669.3743362599994</v>
      </c>
      <c r="I14" s="151">
        <v>680.86890415949938</v>
      </c>
    </row>
    <row r="15" spans="2:9">
      <c r="B15" s="149">
        <v>9</v>
      </c>
      <c r="C15" s="150" t="s">
        <v>460</v>
      </c>
      <c r="D15" s="151">
        <v>25161.301232608996</v>
      </c>
      <c r="E15" s="151">
        <v>17636.970027427342</v>
      </c>
      <c r="F15" s="151">
        <v>24793.356699359989</v>
      </c>
      <c r="G15" s="151">
        <v>17306.252031132164</v>
      </c>
      <c r="H15" s="151">
        <v>23978.315340360004</v>
      </c>
      <c r="I15" s="151">
        <v>16663.092266230506</v>
      </c>
    </row>
    <row r="16" spans="2:9">
      <c r="B16" s="161">
        <v>10</v>
      </c>
      <c r="C16" s="162" t="s">
        <v>461</v>
      </c>
      <c r="D16" s="151">
        <v>19796.48380107899</v>
      </c>
      <c r="E16" s="151">
        <v>14303.342108774339</v>
      </c>
      <c r="F16" s="151">
        <v>18697.664385335538</v>
      </c>
      <c r="G16" s="151">
        <v>13616.609829814051</v>
      </c>
      <c r="H16" s="151">
        <v>18008.727279800005</v>
      </c>
      <c r="I16" s="151">
        <v>12934.311276958504</v>
      </c>
    </row>
    <row r="17" spans="2:9">
      <c r="B17" s="149">
        <v>11</v>
      </c>
      <c r="C17" s="153" t="s">
        <v>462</v>
      </c>
      <c r="D17" s="151">
        <v>366.15293099999997</v>
      </c>
      <c r="E17" s="151">
        <v>302.72554574999998</v>
      </c>
      <c r="F17" s="151">
        <v>0</v>
      </c>
      <c r="G17" s="151">
        <v>0</v>
      </c>
      <c r="H17" s="151">
        <v>0</v>
      </c>
      <c r="I17" s="151">
        <v>0</v>
      </c>
    </row>
    <row r="18" spans="2:9">
      <c r="B18" s="149">
        <v>12</v>
      </c>
      <c r="C18" s="153" t="s">
        <v>463</v>
      </c>
      <c r="D18" s="151">
        <v>4998.6645005300061</v>
      </c>
      <c r="E18" s="151">
        <v>3030.9023729030041</v>
      </c>
      <c r="F18" s="151">
        <v>6095.6923140244489</v>
      </c>
      <c r="G18" s="151">
        <v>3689.6422013181127</v>
      </c>
      <c r="H18" s="151">
        <v>5969.5880605600005</v>
      </c>
      <c r="I18" s="151">
        <v>3728.7809892720002</v>
      </c>
    </row>
    <row r="19" spans="2:9">
      <c r="B19" s="149">
        <v>13</v>
      </c>
      <c r="C19" s="150" t="s">
        <v>464</v>
      </c>
      <c r="D19" s="152"/>
      <c r="E19" s="151">
        <v>149.27673830000001</v>
      </c>
      <c r="F19" s="152"/>
      <c r="G19" s="151">
        <v>155.83662014000379</v>
      </c>
      <c r="H19" s="152"/>
      <c r="I19" s="151">
        <v>121.88635708</v>
      </c>
    </row>
    <row r="20" spans="2:9">
      <c r="B20" s="149">
        <v>14</v>
      </c>
      <c r="C20" s="153" t="s">
        <v>465</v>
      </c>
      <c r="D20" s="151">
        <v>4.3430427900000002</v>
      </c>
      <c r="E20" s="151">
        <v>4.3430427900000002</v>
      </c>
      <c r="F20" s="151">
        <v>7.4907579999999996</v>
      </c>
      <c r="G20" s="151">
        <v>7.4907579999999996</v>
      </c>
      <c r="H20" s="151">
        <v>0.5545228499999999</v>
      </c>
      <c r="I20" s="151">
        <v>0.5545228499999999</v>
      </c>
    </row>
    <row r="21" spans="2:9">
      <c r="B21" s="154">
        <v>15</v>
      </c>
      <c r="C21" s="155" t="s">
        <v>466</v>
      </c>
      <c r="D21" s="156"/>
      <c r="E21" s="157">
        <v>18274.571200870341</v>
      </c>
      <c r="F21" s="156"/>
      <c r="G21" s="157">
        <v>18030.461607982168</v>
      </c>
      <c r="H21" s="156"/>
      <c r="I21" s="157">
        <v>17465.847527470003</v>
      </c>
    </row>
    <row r="22" spans="2:9">
      <c r="B22" s="163">
        <v>16</v>
      </c>
      <c r="C22" s="164" t="s">
        <v>467</v>
      </c>
      <c r="D22" s="165"/>
      <c r="E22" s="166">
        <v>1.2735226520883074</v>
      </c>
      <c r="F22" s="165"/>
      <c r="G22" s="166">
        <v>1.2865426115069512</v>
      </c>
      <c r="H22" s="165"/>
      <c r="I22" s="166">
        <v>1.3316584056799865</v>
      </c>
    </row>
    <row r="23" spans="2:9">
      <c r="B23" s="142"/>
      <c r="C23" s="142"/>
    </row>
    <row r="24" spans="2:9">
      <c r="B24" s="142"/>
      <c r="C24" s="142"/>
    </row>
    <row r="25" spans="2:9">
      <c r="B25" s="143" t="s">
        <v>52</v>
      </c>
      <c r="C25" s="142"/>
    </row>
  </sheetData>
  <mergeCells count="3">
    <mergeCell ref="F3:G3"/>
    <mergeCell ref="H3:I3"/>
    <mergeCell ref="D3:E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14"/>
  <sheetViews>
    <sheetView workbookViewId="0">
      <selection activeCell="J41" sqref="J41"/>
    </sheetView>
  </sheetViews>
  <sheetFormatPr defaultColWidth="11.42578125" defaultRowHeight="15"/>
  <cols>
    <col min="1" max="1" width="3" style="2" customWidth="1"/>
    <col min="2" max="2" width="44.5703125" style="2" bestFit="1" customWidth="1"/>
    <col min="3" max="5" width="13.5703125" style="2" hidden="1" customWidth="1"/>
    <col min="6" max="7" width="13.5703125" style="2" customWidth="1"/>
    <col min="8" max="16384" width="11.42578125" style="2"/>
  </cols>
  <sheetData>
    <row r="1" spans="2:7" ht="19.5" customHeight="1">
      <c r="B1" s="218" t="s">
        <v>28</v>
      </c>
    </row>
    <row r="3" spans="2:7">
      <c r="B3" s="169" t="s">
        <v>26</v>
      </c>
      <c r="C3" s="169"/>
      <c r="D3" s="169"/>
      <c r="E3" s="170"/>
    </row>
    <row r="4" spans="2:7">
      <c r="B4" s="170"/>
      <c r="C4" s="180">
        <v>44377</v>
      </c>
      <c r="D4" s="180">
        <v>44286</v>
      </c>
      <c r="E4" s="180">
        <v>44196</v>
      </c>
      <c r="F4" s="180">
        <v>43830</v>
      </c>
      <c r="G4" s="180">
        <v>43465</v>
      </c>
    </row>
    <row r="5" spans="2:7">
      <c r="B5" s="171" t="s">
        <v>468</v>
      </c>
      <c r="C5" s="172">
        <v>10206.309401</v>
      </c>
      <c r="D5" s="172">
        <v>10477.336846</v>
      </c>
      <c r="E5" s="172">
        <v>9741.8860069999992</v>
      </c>
      <c r="F5" s="172">
        <v>7996.34</v>
      </c>
      <c r="G5" s="172">
        <v>7210.4999999999991</v>
      </c>
    </row>
    <row r="6" spans="2:7">
      <c r="B6" s="170" t="s">
        <v>469</v>
      </c>
      <c r="C6" s="173">
        <v>0</v>
      </c>
      <c r="D6" s="173">
        <v>0</v>
      </c>
      <c r="E6" s="173">
        <v>0</v>
      </c>
      <c r="F6" s="173">
        <v>0</v>
      </c>
      <c r="G6" s="173">
        <v>0</v>
      </c>
    </row>
    <row r="7" spans="2:7">
      <c r="B7" s="170" t="s">
        <v>470</v>
      </c>
      <c r="C7" s="174">
        <v>0</v>
      </c>
      <c r="D7" s="174">
        <v>0</v>
      </c>
      <c r="E7" s="174">
        <v>0</v>
      </c>
      <c r="F7" s="174">
        <v>0</v>
      </c>
      <c r="G7" s="174">
        <v>0</v>
      </c>
    </row>
    <row r="8" spans="2:7">
      <c r="B8" s="170" t="s">
        <v>471</v>
      </c>
      <c r="C8" s="174">
        <v>0</v>
      </c>
      <c r="D8" s="174">
        <v>0</v>
      </c>
      <c r="E8" s="174">
        <v>0</v>
      </c>
      <c r="F8" s="174">
        <v>0</v>
      </c>
      <c r="G8" s="174">
        <v>0</v>
      </c>
    </row>
    <row r="9" spans="2:7">
      <c r="B9" s="170" t="s">
        <v>472</v>
      </c>
      <c r="C9" s="174">
        <v>0</v>
      </c>
      <c r="D9" s="174">
        <v>0</v>
      </c>
      <c r="E9" s="174">
        <v>0</v>
      </c>
      <c r="F9" s="174">
        <v>0</v>
      </c>
      <c r="G9" s="174">
        <v>0</v>
      </c>
    </row>
    <row r="10" spans="2:7">
      <c r="B10" s="175" t="s">
        <v>473</v>
      </c>
      <c r="C10" s="176">
        <f>SUM(C5:C9)</f>
        <v>10206.309401</v>
      </c>
      <c r="D10" s="176">
        <f>SUM(D5:D9)</f>
        <v>10477.336846</v>
      </c>
      <c r="E10" s="176">
        <f>SUM(E5:E9)</f>
        <v>9741.8860069999992</v>
      </c>
      <c r="F10" s="176">
        <f>SUM(F5:F9)</f>
        <v>7996.34</v>
      </c>
      <c r="G10" s="176">
        <f>SUM(G5:G9)</f>
        <v>7210.4999999999991</v>
      </c>
    </row>
    <row r="11" spans="2:7">
      <c r="B11" s="177" t="s">
        <v>304</v>
      </c>
      <c r="C11" s="178">
        <f>9788000/1000</f>
        <v>9788</v>
      </c>
      <c r="D11" s="178">
        <f>10050000/1000</f>
        <v>10050</v>
      </c>
      <c r="E11" s="178">
        <f>9303000/1000</f>
        <v>9303</v>
      </c>
      <c r="F11" s="178">
        <f>7652000/1000</f>
        <v>7652</v>
      </c>
      <c r="G11" s="178">
        <f>6900000/1000</f>
        <v>6900</v>
      </c>
    </row>
    <row r="12" spans="2:7">
      <c r="B12" s="170"/>
      <c r="C12" s="170"/>
      <c r="D12" s="170"/>
      <c r="E12" s="170"/>
    </row>
    <row r="13" spans="2:7">
      <c r="B13" s="170"/>
      <c r="C13" s="170"/>
      <c r="D13" s="170"/>
      <c r="E13" s="170"/>
    </row>
    <row r="14" spans="2:7">
      <c r="B14" s="179" t="s">
        <v>52</v>
      </c>
      <c r="C14" s="170"/>
      <c r="D14" s="170"/>
      <c r="E14" s="170"/>
    </row>
  </sheetData>
  <hyperlinks>
    <hyperlink ref="B1" location="Innholdsfortegnelse!A1" display="Innholdsfortegnelse" xr:uid="{A9309507-AE66-4A33-9E8D-3A30C4DC8AA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H36"/>
  <sheetViews>
    <sheetView workbookViewId="0">
      <selection activeCell="D15" sqref="D15"/>
    </sheetView>
  </sheetViews>
  <sheetFormatPr defaultColWidth="11.42578125" defaultRowHeight="15"/>
  <cols>
    <col min="1" max="1" width="3" style="19" customWidth="1"/>
    <col min="2" max="2" width="42.28515625" style="19" bestFit="1" customWidth="1"/>
    <col min="3" max="7" width="14.5703125" style="19" customWidth="1"/>
    <col min="8" max="16384" width="11.42578125" style="19"/>
  </cols>
  <sheetData>
    <row r="1" spans="1:7" ht="6" customHeight="1"/>
    <row r="2" spans="1:7">
      <c r="A2" s="284" t="s">
        <v>28</v>
      </c>
      <c r="B2" s="284"/>
    </row>
    <row r="4" spans="1:7">
      <c r="B4" s="29" t="s">
        <v>29</v>
      </c>
      <c r="C4" s="29"/>
      <c r="D4" s="29"/>
      <c r="E4" s="29"/>
      <c r="F4" s="29"/>
      <c r="G4" s="29"/>
    </row>
    <row r="5" spans="1:7">
      <c r="B5" s="28"/>
      <c r="C5" s="28"/>
      <c r="D5" s="28"/>
      <c r="E5" s="28"/>
      <c r="F5" s="28"/>
      <c r="G5" s="28"/>
    </row>
    <row r="6" spans="1:7">
      <c r="B6" s="28"/>
      <c r="C6" s="84">
        <v>43830</v>
      </c>
      <c r="D6" s="84">
        <v>43738</v>
      </c>
      <c r="E6" s="84">
        <v>43646</v>
      </c>
      <c r="F6" s="84">
        <v>43555</v>
      </c>
      <c r="G6" s="84">
        <v>43465</v>
      </c>
    </row>
    <row r="7" spans="1:7">
      <c r="B7" s="24" t="s">
        <v>30</v>
      </c>
      <c r="C7" s="24"/>
      <c r="D7" s="24"/>
      <c r="E7" s="24"/>
      <c r="F7" s="24"/>
      <c r="G7" s="24"/>
    </row>
    <row r="8" spans="1:7">
      <c r="B8" s="22" t="s">
        <v>31</v>
      </c>
      <c r="C8" s="23">
        <v>2413.8000000000002</v>
      </c>
      <c r="D8" s="23">
        <v>2251.9</v>
      </c>
      <c r="E8" s="23">
        <v>2254.3000000000002</v>
      </c>
      <c r="F8" s="23">
        <v>2251.1</v>
      </c>
      <c r="G8" s="23">
        <v>2260.8000000000002</v>
      </c>
    </row>
    <row r="9" spans="1:7">
      <c r="B9" s="22" t="s">
        <v>32</v>
      </c>
      <c r="C9" s="23">
        <v>2524.3000000000002</v>
      </c>
      <c r="D9" s="23">
        <v>2362.3000000000002</v>
      </c>
      <c r="E9" s="23">
        <v>2364.6999999999998</v>
      </c>
      <c r="F9" s="23">
        <v>2459.8000000000002</v>
      </c>
      <c r="G9" s="23">
        <v>2470.8000000000002</v>
      </c>
    </row>
    <row r="10" spans="1:7">
      <c r="B10" s="22" t="s">
        <v>14</v>
      </c>
      <c r="C10" s="23">
        <v>2836.3</v>
      </c>
      <c r="D10" s="23">
        <v>2674.3</v>
      </c>
      <c r="E10" s="23">
        <v>2676.7</v>
      </c>
      <c r="F10" s="23">
        <v>2768.2</v>
      </c>
      <c r="G10" s="23">
        <v>2786.36</v>
      </c>
    </row>
    <row r="11" spans="1:7">
      <c r="B11" s="24" t="s">
        <v>33</v>
      </c>
      <c r="C11" s="24"/>
      <c r="D11" s="24"/>
      <c r="E11" s="24"/>
      <c r="F11" s="24"/>
      <c r="G11" s="24"/>
    </row>
    <row r="12" spans="1:7">
      <c r="B12" s="22" t="s">
        <v>33</v>
      </c>
      <c r="C12" s="27">
        <v>13379.6</v>
      </c>
      <c r="D12" s="27">
        <v>13582.5</v>
      </c>
      <c r="E12" s="27">
        <v>13571.1</v>
      </c>
      <c r="F12" s="27">
        <v>13356.7</v>
      </c>
      <c r="G12" s="27">
        <v>13513.5</v>
      </c>
    </row>
    <row r="13" spans="1:7">
      <c r="B13" s="24" t="s">
        <v>11</v>
      </c>
      <c r="C13" s="24"/>
      <c r="D13" s="24"/>
      <c r="E13" s="24"/>
      <c r="F13" s="24"/>
      <c r="G13" s="24"/>
    </row>
    <row r="14" spans="1:7">
      <c r="B14" s="22" t="s">
        <v>31</v>
      </c>
      <c r="C14" s="26">
        <v>0.18040898083649737</v>
      </c>
      <c r="D14" s="26">
        <v>0.1658</v>
      </c>
      <c r="E14" s="26">
        <v>0.1661</v>
      </c>
      <c r="F14" s="26">
        <v>0.16880000000000001</v>
      </c>
      <c r="G14" s="26">
        <v>0.1673</v>
      </c>
    </row>
    <row r="15" spans="1:7">
      <c r="B15" s="22" t="s">
        <v>34</v>
      </c>
      <c r="C15" s="26">
        <v>0.18866782265538581</v>
      </c>
      <c r="D15" s="26">
        <v>0.1739</v>
      </c>
      <c r="E15" s="26">
        <v>0.17419999999999999</v>
      </c>
      <c r="F15" s="26">
        <v>0.1842</v>
      </c>
      <c r="G15" s="26">
        <v>0.18279999999999999</v>
      </c>
    </row>
    <row r="16" spans="1:7">
      <c r="B16" s="22" t="s">
        <v>11</v>
      </c>
      <c r="C16" s="26">
        <v>0.2119869054381297</v>
      </c>
      <c r="D16" s="26">
        <v>0.19689999999999999</v>
      </c>
      <c r="E16" s="26">
        <v>0.19719999999999999</v>
      </c>
      <c r="F16" s="26">
        <v>0.20730000000000001</v>
      </c>
      <c r="G16" s="26">
        <v>0.20619999999999999</v>
      </c>
    </row>
    <row r="17" spans="2:8">
      <c r="B17" s="24" t="s">
        <v>35</v>
      </c>
      <c r="C17" s="24"/>
      <c r="D17" s="24"/>
      <c r="E17" s="24"/>
      <c r="F17" s="24"/>
      <c r="G17" s="24"/>
    </row>
    <row r="18" spans="2:8">
      <c r="B18" s="22" t="s">
        <v>36</v>
      </c>
      <c r="C18" s="26">
        <v>2.5000000000000001E-2</v>
      </c>
      <c r="D18" s="26">
        <v>2.5000000000000001E-2</v>
      </c>
      <c r="E18" s="26">
        <v>2.5000000000000001E-2</v>
      </c>
      <c r="F18" s="26">
        <v>2.5000000000000001E-2</v>
      </c>
      <c r="G18" s="26">
        <v>2.5000000000000001E-2</v>
      </c>
    </row>
    <row r="19" spans="2:8">
      <c r="B19" s="22" t="s">
        <v>37</v>
      </c>
      <c r="C19" s="26">
        <v>2.5000000000000001E-2</v>
      </c>
      <c r="D19" s="26">
        <v>2.5000000000000001E-2</v>
      </c>
      <c r="E19" s="26">
        <v>2.5000000000000001E-2</v>
      </c>
      <c r="F19" s="26">
        <v>2.5000000000000001E-2</v>
      </c>
      <c r="G19" s="26">
        <v>2.5000000000000001E-2</v>
      </c>
    </row>
    <row r="20" spans="2:8">
      <c r="B20" s="22" t="s">
        <v>38</v>
      </c>
      <c r="C20" s="26">
        <v>0.03</v>
      </c>
      <c r="D20" s="26">
        <v>0.03</v>
      </c>
      <c r="E20" s="26">
        <v>0.03</v>
      </c>
      <c r="F20" s="26">
        <v>0.03</v>
      </c>
      <c r="G20" s="26">
        <v>0.03</v>
      </c>
    </row>
    <row r="21" spans="2:8">
      <c r="B21" s="22" t="s">
        <v>39</v>
      </c>
      <c r="C21" s="26">
        <v>2.5000000000000001E-2</v>
      </c>
      <c r="D21" s="26">
        <v>2.5000000000000001E-2</v>
      </c>
      <c r="E21" s="26">
        <v>2.5000000000000001E-2</v>
      </c>
      <c r="F21" s="26">
        <v>2.5000000000000001E-2</v>
      </c>
      <c r="G21" s="26">
        <v>2.5000000000000001E-2</v>
      </c>
    </row>
    <row r="22" spans="2:8">
      <c r="B22" s="22" t="s">
        <v>40</v>
      </c>
      <c r="C22" s="26">
        <v>0.10500000000000001</v>
      </c>
      <c r="D22" s="26">
        <v>0.10500000000000001</v>
      </c>
      <c r="E22" s="26">
        <v>0.10500000000000001</v>
      </c>
      <c r="F22" s="26">
        <v>0.10500000000000001</v>
      </c>
      <c r="G22" s="26">
        <v>0.10500000000000001</v>
      </c>
    </row>
    <row r="23" spans="2:8">
      <c r="B23" s="22" t="s">
        <v>41</v>
      </c>
      <c r="C23" s="25">
        <v>3.0408980836497363E-2</v>
      </c>
      <c r="D23" s="25">
        <v>1.5794220504325409E-2</v>
      </c>
      <c r="E23" s="25">
        <v>1.6110337408168827E-2</v>
      </c>
      <c r="F23" s="25">
        <v>1.8537138664490447E-2</v>
      </c>
      <c r="G23" s="25">
        <v>1.7299367299367291E-2</v>
      </c>
    </row>
    <row r="24" spans="2:8">
      <c r="B24" s="24" t="s">
        <v>42</v>
      </c>
      <c r="C24" s="24"/>
      <c r="D24" s="24"/>
      <c r="E24" s="24"/>
      <c r="F24" s="24"/>
      <c r="G24" s="24"/>
    </row>
    <row r="25" spans="2:8">
      <c r="B25" s="22" t="s">
        <v>43</v>
      </c>
      <c r="C25" s="23">
        <v>27601.7</v>
      </c>
      <c r="D25" s="23">
        <v>27568.1</v>
      </c>
      <c r="E25" s="23">
        <v>27761.599999999999</v>
      </c>
      <c r="F25" s="23">
        <v>26890.799999999999</v>
      </c>
      <c r="G25" s="23">
        <v>26786.3</v>
      </c>
      <c r="H25" s="257"/>
    </row>
    <row r="26" spans="2:8">
      <c r="B26" s="22" t="s">
        <v>42</v>
      </c>
      <c r="C26" s="25">
        <v>9.1454511859776752E-2</v>
      </c>
      <c r="D26" s="25">
        <v>8.568961952401509E-2</v>
      </c>
      <c r="E26" s="25">
        <v>8.5178808137859482E-2</v>
      </c>
      <c r="F26" s="25">
        <v>9.1473663855296247E-2</v>
      </c>
      <c r="G26" s="25">
        <v>9.224118299279857E-2</v>
      </c>
    </row>
    <row r="27" spans="2:8">
      <c r="B27" s="24" t="s">
        <v>44</v>
      </c>
      <c r="C27" s="24"/>
      <c r="D27" s="24"/>
      <c r="E27" s="24"/>
      <c r="F27" s="24"/>
      <c r="G27" s="24"/>
    </row>
    <row r="28" spans="2:8">
      <c r="B28" s="22" t="s">
        <v>45</v>
      </c>
      <c r="C28" s="23">
        <v>2041.681853</v>
      </c>
      <c r="D28" s="23">
        <v>2024.9419501799998</v>
      </c>
      <c r="E28" s="23">
        <v>2245.1668983999998</v>
      </c>
      <c r="F28" s="23">
        <v>2085.5976507999999</v>
      </c>
      <c r="G28" s="23">
        <v>2041.1697653100002</v>
      </c>
    </row>
    <row r="29" spans="2:8">
      <c r="B29" s="22" t="s">
        <v>46</v>
      </c>
      <c r="C29" s="23">
        <v>983.850188</v>
      </c>
      <c r="D29" s="23">
        <v>1215.3260378</v>
      </c>
      <c r="E29" s="23">
        <v>1005.6104795800002</v>
      </c>
      <c r="F29" s="23">
        <v>1210.4297439299999</v>
      </c>
      <c r="G29" s="23">
        <v>1076.1450168999995</v>
      </c>
    </row>
    <row r="30" spans="2:8">
      <c r="B30" s="22" t="s">
        <v>47</v>
      </c>
      <c r="C30" s="21">
        <v>2.0751958762648526</v>
      </c>
      <c r="D30" s="21">
        <v>1.6661717820557664</v>
      </c>
      <c r="E30" s="21">
        <v>2.2326407132687285</v>
      </c>
      <c r="F30" s="21">
        <v>1.7230224730173285</v>
      </c>
      <c r="G30" s="21">
        <v>1.8967422914709973</v>
      </c>
    </row>
    <row r="31" spans="2:8">
      <c r="B31" s="24" t="s">
        <v>48</v>
      </c>
      <c r="C31" s="24"/>
      <c r="D31" s="24"/>
      <c r="E31" s="24"/>
      <c r="F31" s="24"/>
      <c r="G31" s="24"/>
    </row>
    <row r="32" spans="2:8">
      <c r="B32" s="22" t="s">
        <v>49</v>
      </c>
      <c r="C32" s="23">
        <v>23273.080382</v>
      </c>
      <c r="D32" s="23"/>
      <c r="E32" s="23">
        <v>23196.957163809198</v>
      </c>
      <c r="F32" s="23"/>
      <c r="G32" s="23">
        <v>23258.54267228044</v>
      </c>
    </row>
    <row r="33" spans="2:7">
      <c r="B33" s="22" t="s">
        <v>50</v>
      </c>
      <c r="C33" s="23">
        <v>18274.571606000001</v>
      </c>
      <c r="D33" s="23"/>
      <c r="E33" s="23">
        <v>18030.461607982168</v>
      </c>
      <c r="F33" s="23"/>
      <c r="G33" s="23">
        <v>17465.847527470003</v>
      </c>
    </row>
    <row r="34" spans="2:7">
      <c r="B34" s="22" t="s">
        <v>51</v>
      </c>
      <c r="C34" s="21">
        <v>1.273522623882404</v>
      </c>
      <c r="D34" s="21"/>
      <c r="E34" s="21">
        <v>1.2865426115069512</v>
      </c>
      <c r="F34" s="21"/>
      <c r="G34" s="21">
        <v>1.3316584056799865</v>
      </c>
    </row>
    <row r="36" spans="2:7">
      <c r="B36" s="204" t="s">
        <v>52</v>
      </c>
      <c r="C36" s="20"/>
      <c r="D36" s="20"/>
      <c r="E36" s="20"/>
      <c r="F36" s="20"/>
      <c r="G36" s="20"/>
    </row>
  </sheetData>
  <mergeCells count="1">
    <mergeCell ref="A2:B2"/>
  </mergeCells>
  <hyperlinks>
    <hyperlink ref="A2:B2" location="Innholdsfortegnelse!A1" display="Innholdsfortegnelse" xr:uid="{E7A472BD-0034-428C-9BDF-2D9628C16CD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workbookViewId="0"/>
  </sheetViews>
  <sheetFormatPr defaultColWidth="11.42578125" defaultRowHeight="15"/>
  <cols>
    <col min="1" max="1" width="3" style="19" customWidth="1"/>
    <col min="2" max="2" width="29.7109375" style="19" customWidth="1"/>
    <col min="3" max="3" width="21.5703125" style="19" customWidth="1"/>
    <col min="4" max="4" width="30.28515625" style="19" customWidth="1"/>
    <col min="5" max="5" width="9.42578125" style="30" bestFit="1" customWidth="1"/>
    <col min="6" max="6" width="13.42578125" style="30" bestFit="1" customWidth="1"/>
    <col min="7" max="16384" width="11.42578125" style="19"/>
  </cols>
  <sheetData>
    <row r="1" spans="1:6" ht="6" customHeight="1"/>
    <row r="2" spans="1:6">
      <c r="A2" s="15"/>
      <c r="B2" s="215" t="s">
        <v>28</v>
      </c>
      <c r="C2" s="15"/>
      <c r="D2" s="15"/>
    </row>
    <row r="4" spans="1:6">
      <c r="B4" s="29" t="s">
        <v>9</v>
      </c>
      <c r="C4" s="28"/>
      <c r="D4" s="28"/>
      <c r="E4" s="205"/>
      <c r="F4" s="205"/>
    </row>
    <row r="5" spans="1:6">
      <c r="B5" s="28"/>
      <c r="C5" s="28"/>
      <c r="D5" s="28"/>
      <c r="E5" s="205"/>
      <c r="F5" s="205"/>
    </row>
    <row r="6" spans="1:6">
      <c r="B6" s="206" t="s">
        <v>53</v>
      </c>
      <c r="C6" s="206" t="s">
        <v>54</v>
      </c>
      <c r="D6" s="206" t="s">
        <v>55</v>
      </c>
      <c r="E6" s="207" t="s">
        <v>56</v>
      </c>
      <c r="F6" s="207" t="s">
        <v>57</v>
      </c>
    </row>
    <row r="7" spans="1:6">
      <c r="B7" s="208" t="s">
        <v>58</v>
      </c>
      <c r="C7" s="208" t="s">
        <v>59</v>
      </c>
      <c r="D7" s="208" t="s">
        <v>60</v>
      </c>
      <c r="E7" s="209">
        <v>1</v>
      </c>
      <c r="F7" s="209">
        <v>1</v>
      </c>
    </row>
    <row r="8" spans="1:6">
      <c r="B8" s="28" t="s">
        <v>61</v>
      </c>
      <c r="C8" s="28" t="s">
        <v>59</v>
      </c>
      <c r="D8" s="28" t="s">
        <v>62</v>
      </c>
      <c r="E8" s="210">
        <v>1</v>
      </c>
      <c r="F8" s="210">
        <v>1</v>
      </c>
    </row>
    <row r="9" spans="1:6">
      <c r="B9" s="211" t="s">
        <v>63</v>
      </c>
      <c r="C9" s="211" t="s">
        <v>59</v>
      </c>
      <c r="D9" s="211" t="s">
        <v>64</v>
      </c>
      <c r="E9" s="212"/>
      <c r="F9" s="212"/>
    </row>
    <row r="10" spans="1:6">
      <c r="B10" s="28"/>
      <c r="C10" s="28"/>
      <c r="D10" s="28"/>
      <c r="E10" s="205"/>
      <c r="F10" s="205"/>
    </row>
    <row r="11" spans="1:6">
      <c r="B11" s="213" t="s">
        <v>52</v>
      </c>
      <c r="C11" s="28"/>
      <c r="D11" s="28"/>
      <c r="E11" s="205"/>
      <c r="F11" s="205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2598-02AB-417B-AB85-E213FF11B7C0}">
  <sheetPr>
    <pageSetUpPr fitToPage="1"/>
  </sheetPr>
  <dimension ref="A1:D28"/>
  <sheetViews>
    <sheetView workbookViewId="0"/>
  </sheetViews>
  <sheetFormatPr defaultColWidth="11.42578125" defaultRowHeight="15"/>
  <cols>
    <col min="1" max="1" width="67.85546875" style="32" customWidth="1"/>
    <col min="2" max="2" width="30.28515625" style="32" customWidth="1"/>
    <col min="3" max="3" width="11.42578125" style="31"/>
    <col min="4" max="4" width="18.42578125" style="31" customWidth="1"/>
    <col min="5" max="256" width="9.140625" style="32" customWidth="1"/>
    <col min="257" max="16384" width="11.42578125" style="32"/>
  </cols>
  <sheetData>
    <row r="1" spans="1:4" ht="18">
      <c r="A1" s="220" t="s">
        <v>65</v>
      </c>
    </row>
    <row r="2" spans="1:4">
      <c r="A2" s="32" t="s">
        <v>66</v>
      </c>
      <c r="D2" s="33"/>
    </row>
    <row r="4" spans="1:4">
      <c r="A4" s="221"/>
      <c r="B4" s="222">
        <v>43830</v>
      </c>
    </row>
    <row r="5" spans="1:4">
      <c r="A5" s="223" t="s">
        <v>67</v>
      </c>
      <c r="B5" s="224" t="s">
        <v>68</v>
      </c>
    </row>
    <row r="6" spans="1:4">
      <c r="A6" s="225" t="s">
        <v>69</v>
      </c>
      <c r="B6" s="226">
        <v>2383.4</v>
      </c>
    </row>
    <row r="7" spans="1:4">
      <c r="A7" s="225" t="s">
        <v>70</v>
      </c>
      <c r="B7" s="226">
        <v>50.8</v>
      </c>
    </row>
    <row r="8" spans="1:4">
      <c r="A8" s="225" t="s">
        <v>71</v>
      </c>
      <c r="B8" s="226">
        <v>0</v>
      </c>
    </row>
    <row r="9" spans="1:4">
      <c r="A9" s="225" t="s">
        <v>72</v>
      </c>
      <c r="B9" s="226">
        <v>0</v>
      </c>
    </row>
    <row r="10" spans="1:4" s="31" customFormat="1" ht="14.25">
      <c r="A10" s="227" t="s">
        <v>73</v>
      </c>
      <c r="B10" s="228">
        <f>SUM(B6:B9)</f>
        <v>2434.2000000000003</v>
      </c>
    </row>
    <row r="11" spans="1:4" s="31" customFormat="1" ht="14.25">
      <c r="A11" s="229" t="s">
        <v>74</v>
      </c>
      <c r="B11" s="226"/>
    </row>
    <row r="12" spans="1:4" s="31" customFormat="1" ht="14.25">
      <c r="A12" s="230" t="s">
        <v>75</v>
      </c>
      <c r="B12" s="226">
        <v>-27.917999999999999</v>
      </c>
    </row>
    <row r="13" spans="1:4" s="31" customFormat="1" ht="14.25">
      <c r="A13" s="230" t="s">
        <v>76</v>
      </c>
      <c r="B13" s="226">
        <v>0</v>
      </c>
    </row>
    <row r="14" spans="1:4" s="31" customFormat="1" ht="14.25">
      <c r="A14" s="230" t="s">
        <v>77</v>
      </c>
      <c r="B14" s="226">
        <v>0</v>
      </c>
    </row>
    <row r="15" spans="1:4" s="31" customFormat="1" ht="14.25">
      <c r="A15" s="230" t="s">
        <v>78</v>
      </c>
      <c r="B15" s="226">
        <v>-4.97</v>
      </c>
    </row>
    <row r="16" spans="1:4" s="31" customFormat="1" ht="14.25">
      <c r="A16" s="230" t="s">
        <v>79</v>
      </c>
      <c r="B16" s="226">
        <v>0</v>
      </c>
    </row>
    <row r="17" spans="1:2" s="31" customFormat="1" ht="14.25">
      <c r="A17" s="230" t="s">
        <v>80</v>
      </c>
      <c r="B17" s="226">
        <v>12.491</v>
      </c>
    </row>
    <row r="18" spans="1:2" s="31" customFormat="1" ht="14.25">
      <c r="A18" s="227" t="s">
        <v>31</v>
      </c>
      <c r="B18" s="228">
        <f>SUM(B10:B17)</f>
        <v>2413.8030000000003</v>
      </c>
    </row>
    <row r="19" spans="1:2" s="31" customFormat="1" ht="14.25">
      <c r="A19" s="225" t="s">
        <v>81</v>
      </c>
      <c r="B19" s="226">
        <v>110.517</v>
      </c>
    </row>
    <row r="20" spans="1:2" s="31" customFormat="1" ht="14.25">
      <c r="A20" s="225" t="s">
        <v>82</v>
      </c>
      <c r="B20" s="226">
        <v>0</v>
      </c>
    </row>
    <row r="21" spans="1:2" s="31" customFormat="1" ht="14.25">
      <c r="A21" s="227" t="s">
        <v>32</v>
      </c>
      <c r="B21" s="228">
        <f>SUM(B18:B20)</f>
        <v>2524.3200000000002</v>
      </c>
    </row>
    <row r="22" spans="1:2" s="31" customFormat="1" ht="14.25">
      <c r="A22" s="225" t="s">
        <v>83</v>
      </c>
      <c r="B22" s="226">
        <v>311.96899999999999</v>
      </c>
    </row>
    <row r="23" spans="1:2" s="31" customFormat="1" ht="14.25">
      <c r="A23" s="225" t="s">
        <v>84</v>
      </c>
      <c r="B23" s="226">
        <v>0</v>
      </c>
    </row>
    <row r="24" spans="1:2" s="31" customFormat="1" ht="14.25">
      <c r="A24" s="225" t="s">
        <v>82</v>
      </c>
      <c r="B24" s="226">
        <v>0</v>
      </c>
    </row>
    <row r="25" spans="1:2" s="31" customFormat="1" ht="14.25">
      <c r="A25" s="227" t="s">
        <v>85</v>
      </c>
      <c r="B25" s="228">
        <f>SUM(B22:B24)</f>
        <v>311.96899999999999</v>
      </c>
    </row>
    <row r="26" spans="1:2" s="31" customFormat="1" ht="14.25">
      <c r="A26" s="227" t="s">
        <v>14</v>
      </c>
      <c r="B26" s="228">
        <f>B21+B25</f>
        <v>2836.2890000000002</v>
      </c>
    </row>
    <row r="28" spans="1:2">
      <c r="A28" s="256" t="s">
        <v>86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CF3C-3637-4E7E-819E-7298DBE92F45}">
  <dimension ref="A1:G136"/>
  <sheetViews>
    <sheetView workbookViewId="0"/>
  </sheetViews>
  <sheetFormatPr defaultColWidth="9.140625" defaultRowHeight="14.25"/>
  <cols>
    <col min="1" max="1" width="4.7109375" style="35" customWidth="1"/>
    <col min="2" max="2" width="58.28515625" style="35" customWidth="1"/>
    <col min="3" max="3" width="22" style="35" customWidth="1"/>
    <col min="4" max="5" width="22" style="35" hidden="1" customWidth="1"/>
    <col min="6" max="6" width="9.140625" style="35"/>
    <col min="7" max="7" width="18.42578125" style="35" customWidth="1"/>
    <col min="8" max="16384" width="9.140625" style="35"/>
  </cols>
  <sheetData>
    <row r="1" spans="1:7" ht="18">
      <c r="A1" s="231" t="s">
        <v>87</v>
      </c>
    </row>
    <row r="2" spans="1:7" ht="15">
      <c r="A2" s="232" t="s">
        <v>66</v>
      </c>
      <c r="G2" s="33"/>
    </row>
    <row r="3" spans="1:7" ht="18" hidden="1">
      <c r="A3" s="231"/>
    </row>
    <row r="4" spans="1:7" ht="15">
      <c r="A4" s="232"/>
    </row>
    <row r="5" spans="1:7" s="38" customFormat="1" ht="39.75" customHeight="1">
      <c r="A5" s="259" t="s">
        <v>88</v>
      </c>
      <c r="B5" s="260"/>
      <c r="C5" s="233" t="s">
        <v>89</v>
      </c>
      <c r="D5" s="36" t="s">
        <v>90</v>
      </c>
      <c r="E5" s="37" t="s">
        <v>91</v>
      </c>
    </row>
    <row r="6" spans="1:7" s="38" customFormat="1" ht="24.75" customHeight="1">
      <c r="A6" s="234">
        <v>1</v>
      </c>
      <c r="B6" s="235" t="s">
        <v>92</v>
      </c>
      <c r="C6" s="236"/>
      <c r="D6" s="39" t="s">
        <v>93</v>
      </c>
      <c r="E6" s="40"/>
    </row>
    <row r="7" spans="1:7" s="38" customFormat="1">
      <c r="A7" s="234"/>
      <c r="B7" s="235" t="s">
        <v>94</v>
      </c>
      <c r="C7" s="236"/>
      <c r="D7" s="39" t="s">
        <v>95</v>
      </c>
      <c r="E7" s="40"/>
    </row>
    <row r="8" spans="1:7" s="38" customFormat="1">
      <c r="A8" s="234"/>
      <c r="B8" s="235" t="s">
        <v>96</v>
      </c>
      <c r="C8" s="236"/>
      <c r="D8" s="39" t="s">
        <v>95</v>
      </c>
      <c r="E8" s="40"/>
    </row>
    <row r="9" spans="1:7" s="38" customFormat="1">
      <c r="A9" s="234"/>
      <c r="B9" s="235" t="s">
        <v>97</v>
      </c>
      <c r="C9" s="236"/>
      <c r="D9" s="39" t="s">
        <v>95</v>
      </c>
      <c r="E9" s="40"/>
    </row>
    <row r="10" spans="1:7" s="38" customFormat="1">
      <c r="A10" s="234">
        <v>2</v>
      </c>
      <c r="B10" s="235" t="s">
        <v>98</v>
      </c>
      <c r="C10" s="236">
        <v>2260264.3420000002</v>
      </c>
      <c r="D10" s="39" t="s">
        <v>99</v>
      </c>
      <c r="E10" s="40"/>
    </row>
    <row r="11" spans="1:7" s="38" customFormat="1">
      <c r="A11" s="234">
        <v>3</v>
      </c>
      <c r="B11" s="235" t="s">
        <v>100</v>
      </c>
      <c r="C11" s="236">
        <v>-385.80700000000002</v>
      </c>
      <c r="D11" s="39" t="s">
        <v>101</v>
      </c>
      <c r="E11" s="40"/>
    </row>
    <row r="12" spans="1:7" s="38" customFormat="1">
      <c r="A12" s="234" t="s">
        <v>102</v>
      </c>
      <c r="B12" s="235" t="s">
        <v>103</v>
      </c>
      <c r="C12" s="236">
        <v>0</v>
      </c>
      <c r="D12" s="39" t="s">
        <v>104</v>
      </c>
      <c r="E12" s="40"/>
    </row>
    <row r="13" spans="1:7" s="38" customFormat="1" ht="21.75">
      <c r="A13" s="234">
        <v>4</v>
      </c>
      <c r="B13" s="235" t="s">
        <v>105</v>
      </c>
      <c r="C13" s="236">
        <v>0</v>
      </c>
      <c r="D13" s="39" t="s">
        <v>106</v>
      </c>
      <c r="E13" s="40"/>
    </row>
    <row r="14" spans="1:7" s="38" customFormat="1" ht="21.75">
      <c r="A14" s="234"/>
      <c r="B14" s="235" t="s">
        <v>107</v>
      </c>
      <c r="C14" s="236">
        <v>0</v>
      </c>
      <c r="D14" s="39" t="s">
        <v>108</v>
      </c>
      <c r="E14" s="40"/>
    </row>
    <row r="15" spans="1:7" s="38" customFormat="1">
      <c r="A15" s="234">
        <v>5</v>
      </c>
      <c r="B15" s="235" t="s">
        <v>72</v>
      </c>
      <c r="C15" s="236">
        <v>0</v>
      </c>
      <c r="D15" s="39" t="s">
        <v>109</v>
      </c>
      <c r="E15" s="40"/>
    </row>
    <row r="16" spans="1:7" s="38" customFormat="1">
      <c r="A16" s="234" t="s">
        <v>110</v>
      </c>
      <c r="B16" s="235" t="s">
        <v>111</v>
      </c>
      <c r="C16" s="236">
        <f>174351.409</f>
        <v>174351.40900000001</v>
      </c>
      <c r="D16" s="39" t="s">
        <v>112</v>
      </c>
      <c r="E16" s="40"/>
    </row>
    <row r="17" spans="1:5" s="38" customFormat="1">
      <c r="A17" s="237">
        <v>6</v>
      </c>
      <c r="B17" s="238" t="s">
        <v>113</v>
      </c>
      <c r="C17" s="239">
        <f>C10+C11+C16</f>
        <v>2434229.9440000001</v>
      </c>
      <c r="D17" s="41"/>
      <c r="E17" s="42"/>
    </row>
    <row r="18" spans="1:5" s="38" customFormat="1">
      <c r="A18" s="240" t="s">
        <v>114</v>
      </c>
      <c r="B18" s="241"/>
      <c r="C18" s="242"/>
      <c r="D18" s="43"/>
      <c r="E18" s="44"/>
    </row>
    <row r="19" spans="1:5" s="38" customFormat="1" ht="21.75">
      <c r="A19" s="243">
        <v>7</v>
      </c>
      <c r="B19" s="244" t="s">
        <v>115</v>
      </c>
      <c r="C19" s="245">
        <v>-4969.7650000000003</v>
      </c>
      <c r="D19" s="45" t="s">
        <v>116</v>
      </c>
      <c r="E19" s="46"/>
    </row>
    <row r="20" spans="1:5" s="38" customFormat="1">
      <c r="A20" s="234">
        <v>8</v>
      </c>
      <c r="B20" s="235" t="s">
        <v>117</v>
      </c>
      <c r="C20" s="236">
        <f>-6164.317-20096.811</f>
        <v>-26261.128000000001</v>
      </c>
      <c r="D20" s="39" t="s">
        <v>118</v>
      </c>
      <c r="E20" s="40"/>
    </row>
    <row r="21" spans="1:5" s="38" customFormat="1">
      <c r="A21" s="234">
        <v>9</v>
      </c>
      <c r="B21" s="235" t="s">
        <v>119</v>
      </c>
      <c r="C21" s="236">
        <v>0</v>
      </c>
      <c r="D21" s="39"/>
      <c r="E21" s="40"/>
    </row>
    <row r="22" spans="1:5" s="38" customFormat="1" ht="21.75">
      <c r="A22" s="234">
        <v>10</v>
      </c>
      <c r="B22" s="235" t="s">
        <v>120</v>
      </c>
      <c r="C22" s="245"/>
      <c r="D22" s="39" t="s">
        <v>121</v>
      </c>
      <c r="E22" s="46"/>
    </row>
    <row r="23" spans="1:5" s="38" customFormat="1">
      <c r="A23" s="234">
        <v>11</v>
      </c>
      <c r="B23" s="235" t="s">
        <v>122</v>
      </c>
      <c r="C23" s="245">
        <v>0</v>
      </c>
      <c r="D23" s="39" t="s">
        <v>123</v>
      </c>
      <c r="E23" s="46"/>
    </row>
    <row r="24" spans="1:5" s="38" customFormat="1" ht="21.75">
      <c r="A24" s="234">
        <v>12</v>
      </c>
      <c r="B24" s="235" t="s">
        <v>124</v>
      </c>
      <c r="C24" s="245"/>
      <c r="D24" s="39" t="s">
        <v>125</v>
      </c>
      <c r="E24" s="46"/>
    </row>
    <row r="25" spans="1:5" s="38" customFormat="1" ht="21.75">
      <c r="A25" s="234">
        <v>13</v>
      </c>
      <c r="B25" s="235" t="s">
        <v>126</v>
      </c>
      <c r="C25" s="245">
        <v>0</v>
      </c>
      <c r="D25" s="39" t="s">
        <v>127</v>
      </c>
      <c r="E25" s="46"/>
    </row>
    <row r="26" spans="1:5" s="38" customFormat="1" ht="21.75">
      <c r="A26" s="234">
        <v>14</v>
      </c>
      <c r="B26" s="235" t="s">
        <v>128</v>
      </c>
      <c r="C26" s="245"/>
      <c r="D26" s="39" t="s">
        <v>129</v>
      </c>
      <c r="E26" s="46"/>
    </row>
    <row r="27" spans="1:5" s="38" customFormat="1">
      <c r="A27" s="234">
        <v>15</v>
      </c>
      <c r="B27" s="235" t="s">
        <v>130</v>
      </c>
      <c r="C27" s="245">
        <v>0</v>
      </c>
      <c r="D27" s="39" t="s">
        <v>131</v>
      </c>
      <c r="E27" s="46"/>
    </row>
    <row r="28" spans="1:5" s="38" customFormat="1" ht="21.75">
      <c r="A28" s="234">
        <v>16</v>
      </c>
      <c r="B28" s="235" t="s">
        <v>132</v>
      </c>
      <c r="C28" s="236">
        <v>0</v>
      </c>
      <c r="D28" s="39" t="s">
        <v>133</v>
      </c>
      <c r="E28" s="40"/>
    </row>
    <row r="29" spans="1:5" s="38" customFormat="1" ht="32.25">
      <c r="A29" s="234">
        <v>17</v>
      </c>
      <c r="B29" s="235" t="s">
        <v>134</v>
      </c>
      <c r="C29" s="236">
        <v>0</v>
      </c>
      <c r="D29" s="39" t="s">
        <v>135</v>
      </c>
      <c r="E29" s="40"/>
    </row>
    <row r="30" spans="1:5" s="38" customFormat="1" ht="53.25">
      <c r="A30" s="234">
        <v>18</v>
      </c>
      <c r="B30" s="235" t="s">
        <v>136</v>
      </c>
      <c r="C30" s="236">
        <v>0</v>
      </c>
      <c r="D30" s="39" t="s">
        <v>137</v>
      </c>
      <c r="E30" s="40"/>
    </row>
    <row r="31" spans="1:5" s="38" customFormat="1" ht="42.75">
      <c r="A31" s="234">
        <v>19</v>
      </c>
      <c r="B31" s="235" t="s">
        <v>138</v>
      </c>
      <c r="C31" s="236"/>
      <c r="D31" s="39" t="s">
        <v>139</v>
      </c>
      <c r="E31" s="40"/>
    </row>
    <row r="32" spans="1:5" s="38" customFormat="1">
      <c r="A32" s="234">
        <v>20</v>
      </c>
      <c r="B32" s="235" t="s">
        <v>119</v>
      </c>
      <c r="C32" s="236">
        <v>0</v>
      </c>
      <c r="D32" s="39"/>
      <c r="E32" s="40"/>
    </row>
    <row r="33" spans="1:5" s="38" customFormat="1">
      <c r="A33" s="234" t="s">
        <v>140</v>
      </c>
      <c r="B33" s="235" t="s">
        <v>141</v>
      </c>
      <c r="C33" s="236">
        <v>0</v>
      </c>
      <c r="D33" s="39" t="s">
        <v>142</v>
      </c>
      <c r="E33" s="40"/>
    </row>
    <row r="34" spans="1:5" s="38" customFormat="1" ht="21.75">
      <c r="A34" s="234" t="s">
        <v>143</v>
      </c>
      <c r="B34" s="235" t="s">
        <v>144</v>
      </c>
      <c r="C34" s="236">
        <v>0</v>
      </c>
      <c r="D34" s="39" t="s">
        <v>145</v>
      </c>
      <c r="E34" s="40"/>
    </row>
    <row r="35" spans="1:5" s="38" customFormat="1" ht="42.75">
      <c r="A35" s="234" t="s">
        <v>146</v>
      </c>
      <c r="B35" s="235" t="s">
        <v>147</v>
      </c>
      <c r="C35" s="236">
        <v>0</v>
      </c>
      <c r="D35" s="39" t="s">
        <v>148</v>
      </c>
      <c r="E35" s="40"/>
    </row>
    <row r="36" spans="1:5" s="38" customFormat="1" ht="21.75">
      <c r="A36" s="234" t="s">
        <v>149</v>
      </c>
      <c r="B36" s="235" t="s">
        <v>150</v>
      </c>
      <c r="C36" s="236">
        <v>0</v>
      </c>
      <c r="D36" s="39" t="s">
        <v>151</v>
      </c>
      <c r="E36" s="40"/>
    </row>
    <row r="37" spans="1:5" s="38" customFormat="1" ht="32.25">
      <c r="A37" s="234">
        <v>21</v>
      </c>
      <c r="B37" s="235" t="s">
        <v>152</v>
      </c>
      <c r="C37" s="236">
        <v>0</v>
      </c>
      <c r="D37" s="39" t="s">
        <v>153</v>
      </c>
      <c r="E37" s="40"/>
    </row>
    <row r="38" spans="1:5" s="38" customFormat="1">
      <c r="A38" s="234">
        <v>22</v>
      </c>
      <c r="B38" s="235" t="s">
        <v>154</v>
      </c>
      <c r="C38" s="236">
        <v>0</v>
      </c>
      <c r="D38" s="39" t="s">
        <v>155</v>
      </c>
      <c r="E38" s="40"/>
    </row>
    <row r="39" spans="1:5" s="38" customFormat="1" ht="32.25">
      <c r="A39" s="234">
        <v>23</v>
      </c>
      <c r="B39" s="235" t="s">
        <v>156</v>
      </c>
      <c r="C39" s="236">
        <v>0</v>
      </c>
      <c r="D39" s="39" t="s">
        <v>157</v>
      </c>
      <c r="E39" s="40"/>
    </row>
    <row r="40" spans="1:5" s="38" customFormat="1">
      <c r="A40" s="234">
        <v>24</v>
      </c>
      <c r="B40" s="235" t="s">
        <v>119</v>
      </c>
      <c r="C40" s="236">
        <v>0</v>
      </c>
      <c r="D40" s="39"/>
      <c r="E40" s="40"/>
    </row>
    <row r="41" spans="1:5" s="38" customFormat="1" ht="21.75">
      <c r="A41" s="234">
        <v>25</v>
      </c>
      <c r="B41" s="235" t="s">
        <v>158</v>
      </c>
      <c r="C41" s="236">
        <v>0</v>
      </c>
      <c r="D41" s="39" t="s">
        <v>153</v>
      </c>
      <c r="E41" s="40"/>
    </row>
    <row r="42" spans="1:5" s="38" customFormat="1" ht="21.75">
      <c r="A42" s="234" t="s">
        <v>159</v>
      </c>
      <c r="B42" s="235" t="s">
        <v>160</v>
      </c>
      <c r="C42" s="236">
        <v>0</v>
      </c>
      <c r="D42" s="39" t="s">
        <v>161</v>
      </c>
      <c r="E42" s="40"/>
    </row>
    <row r="43" spans="1:5" s="38" customFormat="1">
      <c r="A43" s="234" t="s">
        <v>162</v>
      </c>
      <c r="B43" s="235" t="s">
        <v>163</v>
      </c>
      <c r="C43" s="236">
        <v>0</v>
      </c>
      <c r="D43" s="39" t="s">
        <v>164</v>
      </c>
      <c r="E43" s="40"/>
    </row>
    <row r="44" spans="1:5" s="38" customFormat="1" ht="21.75">
      <c r="A44" s="234">
        <v>26</v>
      </c>
      <c r="B44" s="235" t="s">
        <v>165</v>
      </c>
      <c r="C44" s="236">
        <v>0</v>
      </c>
      <c r="D44" s="39"/>
      <c r="E44" s="40"/>
    </row>
    <row r="45" spans="1:5" s="38" customFormat="1" ht="21.75">
      <c r="A45" s="234" t="s">
        <v>166</v>
      </c>
      <c r="B45" s="235" t="s">
        <v>167</v>
      </c>
      <c r="C45" s="236">
        <v>0</v>
      </c>
      <c r="D45" s="39"/>
      <c r="E45" s="40"/>
    </row>
    <row r="46" spans="1:5" s="38" customFormat="1">
      <c r="A46" s="234"/>
      <c r="B46" s="235" t="s">
        <v>168</v>
      </c>
      <c r="C46" s="236"/>
      <c r="D46" s="39"/>
      <c r="E46" s="40"/>
    </row>
    <row r="47" spans="1:5" s="38" customFormat="1">
      <c r="A47" s="234"/>
      <c r="B47" s="235" t="s">
        <v>169</v>
      </c>
      <c r="C47" s="236"/>
      <c r="D47" s="39"/>
      <c r="E47" s="40"/>
    </row>
    <row r="48" spans="1:5" s="38" customFormat="1">
      <c r="A48" s="234"/>
      <c r="B48" s="235" t="s">
        <v>170</v>
      </c>
      <c r="C48" s="236">
        <v>0</v>
      </c>
      <c r="D48" s="39"/>
      <c r="E48" s="40"/>
    </row>
    <row r="49" spans="1:5" s="38" customFormat="1">
      <c r="A49" s="234"/>
      <c r="B49" s="235" t="s">
        <v>171</v>
      </c>
      <c r="C49" s="236"/>
      <c r="D49" s="39"/>
      <c r="E49" s="40"/>
    </row>
    <row r="50" spans="1:5" s="38" customFormat="1" ht="21.75">
      <c r="A50" s="234" t="s">
        <v>172</v>
      </c>
      <c r="B50" s="235" t="s">
        <v>173</v>
      </c>
      <c r="C50" s="236">
        <v>0</v>
      </c>
      <c r="D50" s="39">
        <v>481</v>
      </c>
      <c r="E50" s="40"/>
    </row>
    <row r="51" spans="1:5" s="38" customFormat="1" ht="21.75">
      <c r="A51" s="234">
        <v>27</v>
      </c>
      <c r="B51" s="235" t="s">
        <v>174</v>
      </c>
      <c r="C51" s="236">
        <v>0</v>
      </c>
      <c r="D51" s="39" t="s">
        <v>175</v>
      </c>
      <c r="E51" s="40"/>
    </row>
    <row r="52" spans="1:5" s="38" customFormat="1">
      <c r="A52" s="234">
        <v>28</v>
      </c>
      <c r="B52" s="246" t="s">
        <v>176</v>
      </c>
      <c r="C52" s="236">
        <f>SUM(C19:C44)</f>
        <v>-31230.893</v>
      </c>
      <c r="D52" s="39"/>
      <c r="E52" s="40"/>
    </row>
    <row r="53" spans="1:5" s="38" customFormat="1">
      <c r="A53" s="234">
        <v>29</v>
      </c>
      <c r="B53" s="246" t="s">
        <v>31</v>
      </c>
      <c r="C53" s="236">
        <f>C17+C52</f>
        <v>2402999.051</v>
      </c>
      <c r="D53" s="39"/>
      <c r="E53" s="40"/>
    </row>
    <row r="54" spans="1:5" s="38" customFormat="1">
      <c r="A54" s="247" t="s">
        <v>177</v>
      </c>
      <c r="B54" s="248"/>
      <c r="C54" s="249"/>
      <c r="D54" s="47"/>
      <c r="E54" s="48"/>
    </row>
    <row r="55" spans="1:5" s="38" customFormat="1">
      <c r="A55" s="234">
        <v>30</v>
      </c>
      <c r="B55" s="235" t="s">
        <v>92</v>
      </c>
      <c r="C55" s="236">
        <v>101167.444</v>
      </c>
      <c r="D55" s="39" t="s">
        <v>178</v>
      </c>
      <c r="E55" s="40"/>
    </row>
    <row r="56" spans="1:5" s="38" customFormat="1" ht="21.75">
      <c r="A56" s="234">
        <v>31</v>
      </c>
      <c r="B56" s="235" t="s">
        <v>179</v>
      </c>
      <c r="C56" s="236">
        <v>101167.444</v>
      </c>
      <c r="D56" s="39"/>
      <c r="E56" s="40"/>
    </row>
    <row r="57" spans="1:5" s="38" customFormat="1">
      <c r="A57" s="234">
        <v>32</v>
      </c>
      <c r="B57" s="235" t="s">
        <v>180</v>
      </c>
      <c r="C57" s="236"/>
      <c r="D57" s="39"/>
      <c r="E57" s="40"/>
    </row>
    <row r="58" spans="1:5" s="38" customFormat="1">
      <c r="A58" s="234">
        <v>33</v>
      </c>
      <c r="B58" s="235" t="s">
        <v>181</v>
      </c>
      <c r="C58" s="236">
        <v>0</v>
      </c>
      <c r="D58" s="39" t="s">
        <v>182</v>
      </c>
      <c r="E58" s="40"/>
    </row>
    <row r="59" spans="1:5" s="38" customFormat="1" ht="21.75">
      <c r="A59" s="234"/>
      <c r="B59" s="235" t="s">
        <v>183</v>
      </c>
      <c r="C59" s="236">
        <v>0</v>
      </c>
      <c r="D59" s="39" t="s">
        <v>184</v>
      </c>
      <c r="E59" s="40"/>
    </row>
    <row r="60" spans="1:5" s="38" customFormat="1" ht="21.75">
      <c r="A60" s="234">
        <v>34</v>
      </c>
      <c r="B60" s="235" t="s">
        <v>185</v>
      </c>
      <c r="C60" s="236">
        <v>0</v>
      </c>
      <c r="D60" s="39" t="s">
        <v>186</v>
      </c>
      <c r="E60" s="40"/>
    </row>
    <row r="61" spans="1:5" s="38" customFormat="1">
      <c r="A61" s="234">
        <v>35</v>
      </c>
      <c r="B61" s="235" t="s">
        <v>187</v>
      </c>
      <c r="C61" s="236">
        <v>0</v>
      </c>
      <c r="D61" s="39" t="s">
        <v>182</v>
      </c>
      <c r="E61" s="40"/>
    </row>
    <row r="62" spans="1:5" s="38" customFormat="1">
      <c r="A62" s="234">
        <v>36</v>
      </c>
      <c r="B62" s="246" t="s">
        <v>188</v>
      </c>
      <c r="C62" s="236">
        <v>0</v>
      </c>
      <c r="D62" s="39"/>
      <c r="E62" s="40"/>
    </row>
    <row r="63" spans="1:5" s="38" customFormat="1">
      <c r="A63" s="247" t="s">
        <v>189</v>
      </c>
      <c r="B63" s="248"/>
      <c r="C63" s="249"/>
      <c r="D63" s="47"/>
      <c r="E63" s="48"/>
    </row>
    <row r="64" spans="1:5" s="38" customFormat="1" ht="21.75">
      <c r="A64" s="234">
        <v>37</v>
      </c>
      <c r="B64" s="235" t="s">
        <v>190</v>
      </c>
      <c r="C64" s="236">
        <v>0</v>
      </c>
      <c r="D64" s="39" t="s">
        <v>191</v>
      </c>
      <c r="E64" s="40"/>
    </row>
    <row r="65" spans="1:5" s="38" customFormat="1" ht="32.25">
      <c r="A65" s="234">
        <v>38</v>
      </c>
      <c r="B65" s="235" t="s">
        <v>192</v>
      </c>
      <c r="C65" s="236">
        <v>0</v>
      </c>
      <c r="D65" s="39" t="s">
        <v>193</v>
      </c>
      <c r="E65" s="40"/>
    </row>
    <row r="66" spans="1:5" s="38" customFormat="1" ht="53.25">
      <c r="A66" s="234">
        <v>39</v>
      </c>
      <c r="B66" s="235" t="s">
        <v>194</v>
      </c>
      <c r="C66" s="236">
        <v>0</v>
      </c>
      <c r="D66" s="39" t="s">
        <v>195</v>
      </c>
      <c r="E66" s="40"/>
    </row>
    <row r="67" spans="1:5" s="38" customFormat="1" ht="42.75">
      <c r="A67" s="234">
        <v>40</v>
      </c>
      <c r="B67" s="235" t="s">
        <v>196</v>
      </c>
      <c r="C67" s="236">
        <v>0</v>
      </c>
      <c r="D67" s="39" t="s">
        <v>197</v>
      </c>
      <c r="E67" s="40"/>
    </row>
    <row r="68" spans="1:5" s="38" customFormat="1" ht="21.75">
      <c r="A68" s="234">
        <v>41</v>
      </c>
      <c r="B68" s="235" t="s">
        <v>198</v>
      </c>
      <c r="C68" s="236">
        <v>0</v>
      </c>
      <c r="D68" s="39"/>
      <c r="E68" s="40"/>
    </row>
    <row r="69" spans="1:5" s="38" customFormat="1" ht="42.75">
      <c r="A69" s="234" t="s">
        <v>199</v>
      </c>
      <c r="B69" s="235" t="s">
        <v>200</v>
      </c>
      <c r="C69" s="236">
        <v>0</v>
      </c>
      <c r="D69" s="39" t="s">
        <v>201</v>
      </c>
      <c r="E69" s="40"/>
    </row>
    <row r="70" spans="1:5" s="38" customFormat="1" ht="32.25">
      <c r="A70" s="234" t="s">
        <v>202</v>
      </c>
      <c r="B70" s="235" t="s">
        <v>203</v>
      </c>
      <c r="C70" s="236">
        <v>0</v>
      </c>
      <c r="D70" s="39" t="s">
        <v>204</v>
      </c>
      <c r="E70" s="40"/>
    </row>
    <row r="71" spans="1:5" s="38" customFormat="1" ht="32.25">
      <c r="A71" s="234" t="s">
        <v>205</v>
      </c>
      <c r="B71" s="235" t="s">
        <v>206</v>
      </c>
      <c r="C71" s="236">
        <v>0</v>
      </c>
      <c r="D71" s="39" t="s">
        <v>207</v>
      </c>
      <c r="E71" s="40"/>
    </row>
    <row r="72" spans="1:5" s="38" customFormat="1">
      <c r="A72" s="234"/>
      <c r="B72" s="235" t="s">
        <v>208</v>
      </c>
      <c r="C72" s="236"/>
      <c r="D72" s="39"/>
      <c r="E72" s="40"/>
    </row>
    <row r="73" spans="1:5" s="38" customFormat="1">
      <c r="A73" s="234"/>
      <c r="B73" s="235" t="s">
        <v>209</v>
      </c>
      <c r="C73" s="236"/>
      <c r="D73" s="39"/>
      <c r="E73" s="40"/>
    </row>
    <row r="74" spans="1:5" s="38" customFormat="1">
      <c r="A74" s="234">
        <v>42</v>
      </c>
      <c r="B74" s="235" t="s">
        <v>210</v>
      </c>
      <c r="C74" s="236">
        <v>0</v>
      </c>
      <c r="D74" s="49" t="s">
        <v>211</v>
      </c>
      <c r="E74" s="40"/>
    </row>
    <row r="75" spans="1:5" s="38" customFormat="1" ht="21.75">
      <c r="A75" s="234">
        <v>43</v>
      </c>
      <c r="B75" s="246" t="s">
        <v>212</v>
      </c>
      <c r="C75" s="236">
        <f>C66+C68</f>
        <v>0</v>
      </c>
      <c r="D75" s="39"/>
      <c r="E75" s="40"/>
    </row>
    <row r="76" spans="1:5" s="38" customFormat="1">
      <c r="A76" s="234">
        <v>44</v>
      </c>
      <c r="B76" s="246" t="s">
        <v>213</v>
      </c>
      <c r="C76" s="236">
        <f>C55+C75</f>
        <v>101167.444</v>
      </c>
      <c r="D76" s="39"/>
      <c r="E76" s="40"/>
    </row>
    <row r="77" spans="1:5" s="38" customFormat="1">
      <c r="A77" s="234">
        <v>45</v>
      </c>
      <c r="B77" s="246" t="s">
        <v>32</v>
      </c>
      <c r="C77" s="236">
        <f>C53+C76</f>
        <v>2504166.4950000001</v>
      </c>
      <c r="D77" s="39"/>
      <c r="E77" s="40"/>
    </row>
    <row r="78" spans="1:5" s="38" customFormat="1">
      <c r="A78" s="250" t="s">
        <v>214</v>
      </c>
      <c r="B78" s="248"/>
      <c r="C78" s="249"/>
      <c r="D78" s="47"/>
      <c r="E78" s="48"/>
    </row>
    <row r="79" spans="1:5" s="38" customFormat="1">
      <c r="A79" s="234">
        <v>46</v>
      </c>
      <c r="B79" s="235" t="s">
        <v>92</v>
      </c>
      <c r="C79" s="236">
        <v>299414.51799999998</v>
      </c>
      <c r="D79" s="39" t="s">
        <v>215</v>
      </c>
      <c r="E79" s="40"/>
    </row>
    <row r="80" spans="1:5" s="38" customFormat="1">
      <c r="A80" s="234">
        <v>47</v>
      </c>
      <c r="B80" s="235" t="s">
        <v>216</v>
      </c>
      <c r="C80" s="236">
        <v>0</v>
      </c>
      <c r="D80" s="39" t="s">
        <v>217</v>
      </c>
      <c r="E80" s="40"/>
    </row>
    <row r="81" spans="1:5" s="38" customFormat="1" ht="21.75">
      <c r="A81" s="234"/>
      <c r="B81" s="235" t="s">
        <v>218</v>
      </c>
      <c r="C81" s="236">
        <v>0</v>
      </c>
      <c r="D81" s="39" t="s">
        <v>219</v>
      </c>
      <c r="E81" s="40"/>
    </row>
    <row r="82" spans="1:5" s="38" customFormat="1" ht="21.75">
      <c r="A82" s="234">
        <v>48</v>
      </c>
      <c r="B82" s="235" t="s">
        <v>220</v>
      </c>
      <c r="C82" s="236">
        <v>0</v>
      </c>
      <c r="D82" s="39" t="s">
        <v>221</v>
      </c>
      <c r="E82" s="40"/>
    </row>
    <row r="83" spans="1:5" s="38" customFormat="1">
      <c r="A83" s="234">
        <v>49</v>
      </c>
      <c r="B83" s="235" t="s">
        <v>187</v>
      </c>
      <c r="C83" s="236">
        <v>0</v>
      </c>
      <c r="D83" s="39" t="s">
        <v>217</v>
      </c>
      <c r="E83" s="40"/>
    </row>
    <row r="84" spans="1:5" s="38" customFormat="1">
      <c r="A84" s="234">
        <v>50</v>
      </c>
      <c r="B84" s="235" t="s">
        <v>222</v>
      </c>
      <c r="C84" s="236">
        <v>0</v>
      </c>
      <c r="D84" s="39" t="s">
        <v>223</v>
      </c>
      <c r="E84" s="40"/>
    </row>
    <row r="85" spans="1:5" s="38" customFormat="1">
      <c r="A85" s="234">
        <v>51</v>
      </c>
      <c r="B85" s="246" t="s">
        <v>224</v>
      </c>
      <c r="C85" s="236">
        <f>C79</f>
        <v>299414.51799999998</v>
      </c>
      <c r="D85" s="39"/>
      <c r="E85" s="40"/>
    </row>
    <row r="86" spans="1:5" s="38" customFormat="1">
      <c r="A86" s="247" t="s">
        <v>225</v>
      </c>
      <c r="B86" s="248"/>
      <c r="C86" s="249"/>
      <c r="D86" s="47"/>
      <c r="E86" s="48"/>
    </row>
    <row r="87" spans="1:5" s="38" customFormat="1" ht="21.75">
      <c r="A87" s="234">
        <v>52</v>
      </c>
      <c r="B87" s="235" t="s">
        <v>226</v>
      </c>
      <c r="C87" s="236">
        <v>0</v>
      </c>
      <c r="D87" s="39" t="s">
        <v>227</v>
      </c>
      <c r="E87" s="40"/>
    </row>
    <row r="88" spans="1:5" s="38" customFormat="1" ht="21.75">
      <c r="A88" s="234">
        <v>53</v>
      </c>
      <c r="B88" s="235" t="s">
        <v>228</v>
      </c>
      <c r="C88" s="236">
        <v>0</v>
      </c>
      <c r="D88" s="39" t="s">
        <v>229</v>
      </c>
      <c r="E88" s="40"/>
    </row>
    <row r="89" spans="1:5" s="38" customFormat="1" ht="53.25">
      <c r="A89" s="234">
        <v>54</v>
      </c>
      <c r="B89" s="235" t="s">
        <v>230</v>
      </c>
      <c r="C89" s="236">
        <v>0</v>
      </c>
      <c r="D89" s="39" t="s">
        <v>231</v>
      </c>
      <c r="E89" s="40"/>
    </row>
    <row r="90" spans="1:5" s="38" customFormat="1" ht="21.75">
      <c r="A90" s="234" t="s">
        <v>232</v>
      </c>
      <c r="B90" s="235" t="s">
        <v>233</v>
      </c>
      <c r="C90" s="236">
        <v>0</v>
      </c>
      <c r="D90" s="39"/>
      <c r="E90" s="40"/>
    </row>
    <row r="91" spans="1:5" s="38" customFormat="1" ht="21.75">
      <c r="A91" s="234" t="s">
        <v>234</v>
      </c>
      <c r="B91" s="235" t="s">
        <v>235</v>
      </c>
      <c r="C91" s="236">
        <v>0</v>
      </c>
      <c r="D91" s="39"/>
      <c r="E91" s="40"/>
    </row>
    <row r="92" spans="1:5" s="38" customFormat="1" ht="42.75">
      <c r="A92" s="234">
        <v>55</v>
      </c>
      <c r="B92" s="235" t="s">
        <v>236</v>
      </c>
      <c r="C92" s="236">
        <v>0</v>
      </c>
      <c r="D92" s="39" t="s">
        <v>237</v>
      </c>
      <c r="E92" s="40"/>
    </row>
    <row r="93" spans="1:5" s="38" customFormat="1" ht="21.75">
      <c r="A93" s="234">
        <v>56</v>
      </c>
      <c r="B93" s="235" t="s">
        <v>238</v>
      </c>
      <c r="C93" s="236">
        <v>0</v>
      </c>
      <c r="D93" s="39"/>
      <c r="E93" s="40"/>
    </row>
    <row r="94" spans="1:5" s="38" customFormat="1" ht="42.75">
      <c r="A94" s="234" t="s">
        <v>239</v>
      </c>
      <c r="B94" s="235" t="s">
        <v>240</v>
      </c>
      <c r="C94" s="236">
        <v>0</v>
      </c>
      <c r="D94" s="39" t="s">
        <v>241</v>
      </c>
      <c r="E94" s="40"/>
    </row>
    <row r="95" spans="1:5" s="38" customFormat="1" ht="32.25">
      <c r="A95" s="234" t="s">
        <v>242</v>
      </c>
      <c r="B95" s="235" t="s">
        <v>243</v>
      </c>
      <c r="C95" s="236">
        <v>0</v>
      </c>
      <c r="D95" s="39" t="s">
        <v>244</v>
      </c>
      <c r="E95" s="40"/>
    </row>
    <row r="96" spans="1:5" s="38" customFormat="1" ht="21.75">
      <c r="A96" s="234" t="s">
        <v>245</v>
      </c>
      <c r="B96" s="235" t="s">
        <v>246</v>
      </c>
      <c r="C96" s="236">
        <v>0</v>
      </c>
      <c r="D96" s="39" t="s">
        <v>207</v>
      </c>
      <c r="E96" s="40"/>
    </row>
    <row r="97" spans="1:5" s="38" customFormat="1">
      <c r="A97" s="234"/>
      <c r="B97" s="235" t="s">
        <v>208</v>
      </c>
      <c r="C97" s="236"/>
      <c r="D97" s="39"/>
      <c r="E97" s="40"/>
    </row>
    <row r="98" spans="1:5" s="38" customFormat="1">
      <c r="A98" s="234"/>
      <c r="B98" s="235" t="s">
        <v>247</v>
      </c>
      <c r="C98" s="236"/>
      <c r="D98" s="39"/>
      <c r="E98" s="40"/>
    </row>
    <row r="99" spans="1:5" s="38" customFormat="1">
      <c r="A99" s="234">
        <v>57</v>
      </c>
      <c r="B99" s="246" t="s">
        <v>248</v>
      </c>
      <c r="C99" s="236">
        <f>C89+C93+C96</f>
        <v>0</v>
      </c>
      <c r="D99" s="39"/>
      <c r="E99" s="40"/>
    </row>
    <row r="100" spans="1:5" s="38" customFormat="1">
      <c r="A100" s="234">
        <v>58</v>
      </c>
      <c r="B100" s="246" t="s">
        <v>85</v>
      </c>
      <c r="C100" s="236">
        <f>C85+C99</f>
        <v>299414.51799999998</v>
      </c>
      <c r="D100" s="39"/>
      <c r="E100" s="40"/>
    </row>
    <row r="101" spans="1:5" s="38" customFormat="1">
      <c r="A101" s="234">
        <v>59</v>
      </c>
      <c r="B101" s="246" t="s">
        <v>14</v>
      </c>
      <c r="C101" s="236">
        <f>C77+C100</f>
        <v>2803581.0130000003</v>
      </c>
      <c r="D101" s="39"/>
      <c r="E101" s="40"/>
    </row>
    <row r="102" spans="1:5" s="38" customFormat="1" ht="21.75">
      <c r="A102" s="234" t="s">
        <v>249</v>
      </c>
      <c r="B102" s="235" t="s">
        <v>250</v>
      </c>
      <c r="C102" s="236">
        <v>0</v>
      </c>
      <c r="D102" s="39"/>
      <c r="E102" s="40"/>
    </row>
    <row r="103" spans="1:5" s="38" customFormat="1" ht="32.25">
      <c r="A103" s="234"/>
      <c r="B103" s="235" t="s">
        <v>251</v>
      </c>
      <c r="C103" s="236"/>
      <c r="D103" s="39" t="s">
        <v>252</v>
      </c>
      <c r="E103" s="40"/>
    </row>
    <row r="104" spans="1:5" s="38" customFormat="1" ht="21.75">
      <c r="A104" s="234"/>
      <c r="B104" s="235" t="s">
        <v>253</v>
      </c>
      <c r="C104" s="236"/>
      <c r="D104" s="39" t="s">
        <v>254</v>
      </c>
      <c r="E104" s="40"/>
    </row>
    <row r="105" spans="1:5" s="38" customFormat="1" ht="21.75">
      <c r="A105" s="234"/>
      <c r="B105" s="235" t="s">
        <v>255</v>
      </c>
      <c r="C105" s="236"/>
      <c r="D105" s="39" t="s">
        <v>256</v>
      </c>
      <c r="E105" s="40"/>
    </row>
    <row r="106" spans="1:5" s="38" customFormat="1">
      <c r="A106" s="234">
        <v>60</v>
      </c>
      <c r="B106" s="246" t="s">
        <v>257</v>
      </c>
      <c r="C106" s="236">
        <v>12933087.456</v>
      </c>
      <c r="D106" s="39"/>
      <c r="E106" s="40"/>
    </row>
    <row r="107" spans="1:5" s="38" customFormat="1">
      <c r="A107" s="247" t="s">
        <v>258</v>
      </c>
      <c r="B107" s="248"/>
      <c r="C107" s="249"/>
      <c r="D107" s="47"/>
      <c r="E107" s="48"/>
    </row>
    <row r="108" spans="1:5" s="38" customFormat="1">
      <c r="A108" s="234">
        <v>61</v>
      </c>
      <c r="B108" s="235" t="s">
        <v>259</v>
      </c>
      <c r="C108" s="251">
        <f>C53/C106</f>
        <v>0.18580242801073654</v>
      </c>
      <c r="D108" s="39" t="s">
        <v>260</v>
      </c>
      <c r="E108" s="50"/>
    </row>
    <row r="109" spans="1:5" s="38" customFormat="1">
      <c r="A109" s="234">
        <v>62</v>
      </c>
      <c r="B109" s="235" t="s">
        <v>34</v>
      </c>
      <c r="C109" s="251">
        <f>C77/C106</f>
        <v>0.19362480177447894</v>
      </c>
      <c r="D109" s="39" t="s">
        <v>261</v>
      </c>
      <c r="E109" s="50"/>
    </row>
    <row r="110" spans="1:5" s="38" customFormat="1">
      <c r="A110" s="234">
        <v>63</v>
      </c>
      <c r="B110" s="235" t="s">
        <v>11</v>
      </c>
      <c r="C110" s="251">
        <f>C101/C106</f>
        <v>0.21677584896399546</v>
      </c>
      <c r="D110" s="39" t="s">
        <v>262</v>
      </c>
      <c r="E110" s="50"/>
    </row>
    <row r="111" spans="1:5" s="38" customFormat="1">
      <c r="A111" s="234">
        <v>64</v>
      </c>
      <c r="B111" s="235" t="s">
        <v>263</v>
      </c>
      <c r="C111" s="252">
        <v>0.125</v>
      </c>
      <c r="D111" s="39" t="s">
        <v>264</v>
      </c>
      <c r="E111" s="40"/>
    </row>
    <row r="112" spans="1:5" s="38" customFormat="1">
      <c r="A112" s="234">
        <v>65</v>
      </c>
      <c r="B112" s="235" t="s">
        <v>265</v>
      </c>
      <c r="C112" s="252">
        <v>2.5000000000000001E-2</v>
      </c>
      <c r="D112" s="39"/>
      <c r="E112" s="40"/>
    </row>
    <row r="113" spans="1:5" s="38" customFormat="1">
      <c r="A113" s="234">
        <v>66</v>
      </c>
      <c r="B113" s="235" t="s">
        <v>266</v>
      </c>
      <c r="C113" s="252">
        <v>2.5000000000000001E-2</v>
      </c>
      <c r="D113" s="39"/>
      <c r="E113" s="40"/>
    </row>
    <row r="114" spans="1:5" s="38" customFormat="1">
      <c r="A114" s="234">
        <v>67</v>
      </c>
      <c r="B114" s="235" t="s">
        <v>267</v>
      </c>
      <c r="C114" s="252">
        <v>0.03</v>
      </c>
      <c r="D114" s="39"/>
      <c r="E114" s="40"/>
    </row>
    <row r="115" spans="1:5" s="38" customFormat="1">
      <c r="A115" s="234" t="s">
        <v>268</v>
      </c>
      <c r="B115" s="235" t="s">
        <v>269</v>
      </c>
      <c r="C115" s="252">
        <v>0</v>
      </c>
      <c r="D115" s="39" t="s">
        <v>270</v>
      </c>
      <c r="E115" s="40"/>
    </row>
    <row r="116" spans="1:5" s="38" customFormat="1">
      <c r="A116" s="234">
        <v>68</v>
      </c>
      <c r="B116" s="235" t="s">
        <v>271</v>
      </c>
      <c r="C116" s="253">
        <f>(C53-(C106*4.5%))/C106</f>
        <v>0.14080242801073656</v>
      </c>
      <c r="D116" s="39" t="s">
        <v>272</v>
      </c>
      <c r="E116" s="40"/>
    </row>
    <row r="117" spans="1:5" s="38" customFormat="1">
      <c r="A117" s="234">
        <v>69</v>
      </c>
      <c r="B117" s="235" t="s">
        <v>273</v>
      </c>
      <c r="C117" s="236"/>
      <c r="D117" s="39"/>
      <c r="E117" s="40"/>
    </row>
    <row r="118" spans="1:5" s="38" customFormat="1">
      <c r="A118" s="234">
        <v>70</v>
      </c>
      <c r="B118" s="235" t="s">
        <v>273</v>
      </c>
      <c r="C118" s="236"/>
      <c r="D118" s="39"/>
      <c r="E118" s="40"/>
    </row>
    <row r="119" spans="1:5" s="38" customFormat="1">
      <c r="A119" s="234">
        <v>71</v>
      </c>
      <c r="B119" s="235" t="s">
        <v>273</v>
      </c>
      <c r="C119" s="236"/>
      <c r="D119" s="39"/>
      <c r="E119" s="40"/>
    </row>
    <row r="120" spans="1:5" s="38" customFormat="1">
      <c r="A120" s="247" t="s">
        <v>258</v>
      </c>
      <c r="B120" s="248"/>
      <c r="C120" s="249"/>
      <c r="D120" s="47"/>
      <c r="E120" s="48"/>
    </row>
    <row r="121" spans="1:5" s="38" customFormat="1" ht="42.75">
      <c r="A121" s="234">
        <v>72</v>
      </c>
      <c r="B121" s="235" t="s">
        <v>274</v>
      </c>
      <c r="C121" s="236"/>
      <c r="D121" s="39" t="s">
        <v>275</v>
      </c>
      <c r="E121" s="40"/>
    </row>
    <row r="122" spans="1:5" s="38" customFormat="1" ht="42.75">
      <c r="A122" s="234">
        <v>73</v>
      </c>
      <c r="B122" s="235" t="s">
        <v>276</v>
      </c>
      <c r="C122" s="236"/>
      <c r="D122" s="39" t="s">
        <v>277</v>
      </c>
      <c r="E122" s="40"/>
    </row>
    <row r="123" spans="1:5" s="38" customFormat="1">
      <c r="A123" s="234">
        <v>74</v>
      </c>
      <c r="B123" s="235" t="s">
        <v>119</v>
      </c>
      <c r="C123" s="236"/>
      <c r="D123" s="39"/>
      <c r="E123" s="40"/>
    </row>
    <row r="124" spans="1:5" s="38" customFormat="1" ht="32.25">
      <c r="A124" s="234">
        <v>75</v>
      </c>
      <c r="B124" s="235" t="s">
        <v>278</v>
      </c>
      <c r="C124" s="236"/>
      <c r="D124" s="39" t="s">
        <v>279</v>
      </c>
      <c r="E124" s="40"/>
    </row>
    <row r="125" spans="1:5" s="38" customFormat="1">
      <c r="A125" s="247" t="s">
        <v>280</v>
      </c>
      <c r="B125" s="248"/>
      <c r="C125" s="249"/>
      <c r="D125" s="47"/>
      <c r="E125" s="48"/>
    </row>
    <row r="126" spans="1:5" s="38" customFormat="1">
      <c r="A126" s="234">
        <v>76</v>
      </c>
      <c r="B126" s="235" t="s">
        <v>281</v>
      </c>
      <c r="C126" s="236">
        <v>0</v>
      </c>
      <c r="D126" s="39">
        <v>62</v>
      </c>
      <c r="E126" s="40"/>
    </row>
    <row r="127" spans="1:5" s="38" customFormat="1" ht="21.75">
      <c r="A127" s="234">
        <v>77</v>
      </c>
      <c r="B127" s="235" t="s">
        <v>282</v>
      </c>
      <c r="C127" s="236">
        <v>0</v>
      </c>
      <c r="D127" s="39">
        <v>62</v>
      </c>
      <c r="E127" s="40"/>
    </row>
    <row r="128" spans="1:5" s="38" customFormat="1">
      <c r="A128" s="234">
        <v>78</v>
      </c>
      <c r="B128" s="235" t="s">
        <v>222</v>
      </c>
      <c r="C128" s="236"/>
      <c r="D128" s="39">
        <v>62</v>
      </c>
      <c r="E128" s="40"/>
    </row>
    <row r="129" spans="1:5" s="38" customFormat="1" ht="21.75">
      <c r="A129" s="234">
        <v>79</v>
      </c>
      <c r="B129" s="235" t="s">
        <v>283</v>
      </c>
      <c r="C129" s="236">
        <v>0</v>
      </c>
      <c r="D129" s="39">
        <v>62</v>
      </c>
      <c r="E129" s="40"/>
    </row>
    <row r="130" spans="1:5" s="38" customFormat="1" ht="15" customHeight="1">
      <c r="A130" s="254" t="s">
        <v>284</v>
      </c>
      <c r="B130" s="51"/>
      <c r="C130" s="255"/>
      <c r="D130" s="51"/>
      <c r="E130" s="52"/>
    </row>
    <row r="131" spans="1:5" s="38" customFormat="1" ht="21.75">
      <c r="A131" s="234">
        <v>80</v>
      </c>
      <c r="B131" s="235" t="s">
        <v>285</v>
      </c>
      <c r="C131" s="236"/>
      <c r="D131" s="39" t="s">
        <v>286</v>
      </c>
      <c r="E131" s="40"/>
    </row>
    <row r="132" spans="1:5" s="38" customFormat="1" ht="21.75">
      <c r="A132" s="234">
        <v>81</v>
      </c>
      <c r="B132" s="235" t="s">
        <v>287</v>
      </c>
      <c r="C132" s="236">
        <v>0</v>
      </c>
      <c r="D132" s="39" t="s">
        <v>286</v>
      </c>
      <c r="E132" s="40"/>
    </row>
    <row r="133" spans="1:5" s="38" customFormat="1" ht="26.25" customHeight="1">
      <c r="A133" s="234">
        <v>82</v>
      </c>
      <c r="B133" s="235" t="s">
        <v>288</v>
      </c>
      <c r="C133" s="236"/>
      <c r="D133" s="39" t="s">
        <v>289</v>
      </c>
      <c r="E133" s="40"/>
    </row>
    <row r="134" spans="1:5" s="38" customFormat="1" ht="21.75">
      <c r="A134" s="234">
        <v>83</v>
      </c>
      <c r="B134" s="235" t="s">
        <v>290</v>
      </c>
      <c r="C134" s="236"/>
      <c r="D134" s="39" t="s">
        <v>289</v>
      </c>
      <c r="E134" s="40"/>
    </row>
    <row r="135" spans="1:5" s="38" customFormat="1" ht="21.75">
      <c r="A135" s="234">
        <v>84</v>
      </c>
      <c r="B135" s="235" t="s">
        <v>291</v>
      </c>
      <c r="C135" s="236"/>
      <c r="D135" s="39" t="s">
        <v>292</v>
      </c>
      <c r="E135" s="40"/>
    </row>
    <row r="136" spans="1:5" s="38" customFormat="1" ht="21.75">
      <c r="A136" s="234">
        <v>85</v>
      </c>
      <c r="B136" s="235" t="s">
        <v>293</v>
      </c>
      <c r="C136" s="236"/>
      <c r="D136" s="39" t="s">
        <v>292</v>
      </c>
      <c r="E136" s="40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workbookViewId="0"/>
  </sheetViews>
  <sheetFormatPr defaultColWidth="9.140625" defaultRowHeight="12.75"/>
  <cols>
    <col min="1" max="1" width="47.28515625" style="54" customWidth="1"/>
    <col min="2" max="3" width="15.7109375" style="54" customWidth="1"/>
    <col min="4" max="4" width="14.5703125" style="54" customWidth="1"/>
    <col min="5" max="16384" width="9.140625" style="54"/>
  </cols>
  <sheetData>
    <row r="1" spans="1:4">
      <c r="A1" s="218" t="s">
        <v>28</v>
      </c>
      <c r="B1" s="53"/>
      <c r="C1" s="53"/>
    </row>
    <row r="2" spans="1:4">
      <c r="B2" s="53"/>
      <c r="C2" s="53"/>
    </row>
    <row r="3" spans="1:4" ht="12.75" customHeight="1">
      <c r="A3" s="85" t="s">
        <v>294</v>
      </c>
      <c r="B3" s="86" t="s">
        <v>295</v>
      </c>
      <c r="C3" s="87"/>
      <c r="D3" s="88" t="s">
        <v>15</v>
      </c>
    </row>
    <row r="4" spans="1:4">
      <c r="A4" s="89"/>
      <c r="B4" s="90">
        <v>43830</v>
      </c>
      <c r="C4" s="91">
        <v>43465</v>
      </c>
      <c r="D4" s="92">
        <v>43830</v>
      </c>
    </row>
    <row r="5" spans="1:4">
      <c r="A5" s="56" t="s">
        <v>296</v>
      </c>
    </row>
    <row r="6" spans="1:4">
      <c r="A6" s="54" t="s">
        <v>297</v>
      </c>
      <c r="B6" s="57">
        <v>29991.637500000001</v>
      </c>
      <c r="C6" s="57">
        <v>22988.663600000003</v>
      </c>
      <c r="D6" s="57">
        <f>B6*8%</f>
        <v>2399.3310000000001</v>
      </c>
    </row>
    <row r="7" spans="1:4">
      <c r="A7" s="54" t="s">
        <v>298</v>
      </c>
      <c r="B7" s="57">
        <v>67592.403235199992</v>
      </c>
      <c r="C7" s="57">
        <v>100926.3645</v>
      </c>
      <c r="D7" s="57">
        <f t="shared" ref="D7:D22" si="0">B7*8%</f>
        <v>5407.3922588159994</v>
      </c>
    </row>
    <row r="8" spans="1:4">
      <c r="A8" s="54" t="s">
        <v>299</v>
      </c>
      <c r="B8" s="57">
        <v>527420.52047939994</v>
      </c>
      <c r="C8" s="57">
        <v>278413.26090000005</v>
      </c>
      <c r="D8" s="57">
        <f t="shared" si="0"/>
        <v>42193.641638351997</v>
      </c>
    </row>
    <row r="9" spans="1:4">
      <c r="A9" s="54" t="s">
        <v>300</v>
      </c>
      <c r="B9" s="57">
        <v>383693.02718799998</v>
      </c>
      <c r="C9" s="57">
        <v>46103.588025000005</v>
      </c>
      <c r="D9" s="57">
        <f t="shared" si="0"/>
        <v>30695.44217504</v>
      </c>
    </row>
    <row r="10" spans="1:4">
      <c r="A10" s="54" t="s">
        <v>301</v>
      </c>
      <c r="B10" s="57">
        <v>10590576.949999999</v>
      </c>
      <c r="C10" s="57">
        <v>10404199.610884998</v>
      </c>
      <c r="D10" s="57">
        <f t="shared" si="0"/>
        <v>847246.15599999996</v>
      </c>
    </row>
    <row r="11" spans="1:4">
      <c r="A11" s="54" t="s">
        <v>302</v>
      </c>
      <c r="B11" s="57">
        <v>429041.63749999995</v>
      </c>
      <c r="C11" s="57">
        <v>614633.92520000006</v>
      </c>
      <c r="D11" s="57">
        <f t="shared" si="0"/>
        <v>34323.330999999998</v>
      </c>
    </row>
    <row r="12" spans="1:4">
      <c r="A12" s="54" t="s">
        <v>303</v>
      </c>
      <c r="B12" s="57">
        <v>0</v>
      </c>
      <c r="C12" s="57">
        <v>0</v>
      </c>
      <c r="D12" s="57">
        <f t="shared" si="0"/>
        <v>0</v>
      </c>
    </row>
    <row r="13" spans="1:4">
      <c r="A13" s="54" t="s">
        <v>304</v>
      </c>
      <c r="B13" s="57">
        <v>140974.52499999999</v>
      </c>
      <c r="C13" s="57">
        <v>138018.21909999999</v>
      </c>
      <c r="D13" s="57">
        <f t="shared" si="0"/>
        <v>11277.962</v>
      </c>
    </row>
    <row r="14" spans="1:4">
      <c r="A14" s="54" t="s">
        <v>305</v>
      </c>
      <c r="B14" s="57">
        <v>69872.954339399992</v>
      </c>
      <c r="C14" s="57">
        <v>70831.308999999994</v>
      </c>
      <c r="D14" s="57">
        <f t="shared" si="0"/>
        <v>5589.8363471519997</v>
      </c>
    </row>
    <row r="15" spans="1:4">
      <c r="A15" s="54" t="s">
        <v>306</v>
      </c>
      <c r="B15" s="57">
        <v>73221.209999999977</v>
      </c>
      <c r="C15" s="57">
        <v>153598.66999999998</v>
      </c>
      <c r="D15" s="57">
        <f t="shared" si="0"/>
        <v>5857.6967999999979</v>
      </c>
    </row>
    <row r="16" spans="1:4">
      <c r="A16" s="55" t="s">
        <v>307</v>
      </c>
      <c r="B16" s="58">
        <v>160306.96286999999</v>
      </c>
      <c r="C16" s="58">
        <v>128058.55559999998</v>
      </c>
      <c r="D16" s="58">
        <f t="shared" si="0"/>
        <v>12824.557029599999</v>
      </c>
    </row>
    <row r="17" spans="1:4" ht="25.5">
      <c r="A17" s="59" t="s">
        <v>308</v>
      </c>
      <c r="B17" s="60">
        <v>12472691.828112001</v>
      </c>
      <c r="C17" s="60">
        <f>SUM(C6:C16)</f>
        <v>11957772.16681</v>
      </c>
      <c r="D17" s="60">
        <f t="shared" si="0"/>
        <v>997815.34624896012</v>
      </c>
    </row>
    <row r="18" spans="1:4">
      <c r="B18" s="61"/>
      <c r="C18" s="61"/>
      <c r="D18" s="61"/>
    </row>
    <row r="19" spans="1:4" ht="25.5">
      <c r="A19" s="59" t="s">
        <v>309</v>
      </c>
      <c r="B19" s="57">
        <v>904565.18666539993</v>
      </c>
      <c r="C19" s="57">
        <v>803168.11250000005</v>
      </c>
      <c r="D19" s="57">
        <f t="shared" si="0"/>
        <v>72365.214933231997</v>
      </c>
    </row>
    <row r="20" spans="1:4">
      <c r="A20" s="59" t="s">
        <v>310</v>
      </c>
      <c r="B20" s="57">
        <v>2334.1374999999998</v>
      </c>
      <c r="C20" s="57">
        <v>2771.4749999999999</v>
      </c>
      <c r="D20" s="57">
        <f t="shared" si="0"/>
        <v>186.73099999999999</v>
      </c>
    </row>
    <row r="21" spans="1:4">
      <c r="A21" s="55"/>
      <c r="B21" s="62"/>
      <c r="C21" s="62"/>
      <c r="D21" s="62"/>
    </row>
    <row r="22" spans="1:4">
      <c r="A22" s="63" t="s">
        <v>311</v>
      </c>
      <c r="B22" s="64">
        <v>13379591.152277399</v>
      </c>
      <c r="C22" s="64">
        <f>SUM(C17:C20)</f>
        <v>12763711.754310001</v>
      </c>
      <c r="D22" s="64">
        <f t="shared" si="0"/>
        <v>1070367.292182192</v>
      </c>
    </row>
    <row r="23" spans="1:4">
      <c r="A23" s="63"/>
      <c r="B23" s="64"/>
      <c r="C23" s="64"/>
    </row>
    <row r="24" spans="1:4">
      <c r="A24" s="143" t="s">
        <v>52</v>
      </c>
      <c r="B24" s="64"/>
      <c r="C24" s="64"/>
    </row>
    <row r="25" spans="1:4">
      <c r="A25" s="63"/>
      <c r="B25" s="64"/>
      <c r="C25" s="64"/>
    </row>
    <row r="26" spans="1:4">
      <c r="A26" s="256" t="s">
        <v>86</v>
      </c>
      <c r="B26" s="65"/>
      <c r="C26" s="65"/>
    </row>
    <row r="27" spans="1:4">
      <c r="B27" s="66"/>
      <c r="C27" s="66"/>
    </row>
    <row r="28" spans="1:4">
      <c r="B28" s="66"/>
      <c r="C28" s="66"/>
    </row>
    <row r="29" spans="1:4">
      <c r="B29" s="66"/>
      <c r="C29" s="66"/>
    </row>
    <row r="30" spans="1:4">
      <c r="B30" s="66"/>
      <c r="C30" s="66"/>
    </row>
    <row r="31" spans="1:4">
      <c r="B31" s="66"/>
      <c r="C31" s="66"/>
    </row>
    <row r="32" spans="1:4">
      <c r="B32" s="66"/>
      <c r="C32" s="66"/>
    </row>
    <row r="33" spans="2:3">
      <c r="B33" s="66"/>
      <c r="C33" s="66"/>
    </row>
    <row r="34" spans="2:3">
      <c r="B34" s="66"/>
      <c r="C34" s="66"/>
    </row>
    <row r="35" spans="2:3">
      <c r="B35" s="66"/>
      <c r="C35" s="66"/>
    </row>
    <row r="36" spans="2:3">
      <c r="B36" s="66"/>
      <c r="C36" s="66"/>
    </row>
    <row r="37" spans="2:3">
      <c r="B37" s="66"/>
      <c r="C37" s="66"/>
    </row>
    <row r="38" spans="2:3">
      <c r="B38" s="66"/>
      <c r="C38" s="66"/>
    </row>
    <row r="39" spans="2:3">
      <c r="B39" s="66"/>
      <c r="C39" s="66"/>
    </row>
    <row r="40" spans="2:3">
      <c r="B40" s="66"/>
      <c r="C40" s="66"/>
    </row>
    <row r="41" spans="2:3">
      <c r="B41" s="66"/>
      <c r="C41" s="66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E27"/>
  <sheetViews>
    <sheetView workbookViewId="0">
      <selection activeCell="A27" sqref="A27"/>
    </sheetView>
  </sheetViews>
  <sheetFormatPr defaultColWidth="9.140625" defaultRowHeight="12.75"/>
  <cols>
    <col min="1" max="1" width="47.28515625" style="54" customWidth="1"/>
    <col min="2" max="2" width="15.7109375" style="54" customWidth="1"/>
    <col min="3" max="3" width="15.7109375" style="54" hidden="1" customWidth="1"/>
    <col min="4" max="4" width="14.5703125" style="54" customWidth="1"/>
    <col min="5" max="16384" width="9.140625" style="54"/>
  </cols>
  <sheetData>
    <row r="1" spans="1:3">
      <c r="A1" s="218" t="s">
        <v>28</v>
      </c>
      <c r="B1" s="64"/>
      <c r="C1" s="64"/>
    </row>
    <row r="2" spans="1:3">
      <c r="A2" s="63"/>
      <c r="B2" s="64"/>
      <c r="C2" s="64"/>
    </row>
    <row r="3" spans="1:3">
      <c r="A3" s="93" t="s">
        <v>11</v>
      </c>
      <c r="B3" s="94">
        <v>43830</v>
      </c>
      <c r="C3" s="75">
        <v>43830</v>
      </c>
    </row>
    <row r="5" spans="1:3">
      <c r="A5" s="95" t="s">
        <v>257</v>
      </c>
      <c r="B5" s="96">
        <v>13379591.117353201</v>
      </c>
      <c r="C5" s="76">
        <v>13379591.152277399</v>
      </c>
    </row>
    <row r="6" spans="1:3">
      <c r="B6" s="66"/>
      <c r="C6" s="66"/>
    </row>
    <row r="7" spans="1:3">
      <c r="A7" s="63" t="s">
        <v>312</v>
      </c>
      <c r="B7" s="66"/>
      <c r="C7" s="66"/>
    </row>
    <row r="8" spans="1:3">
      <c r="A8" s="54" t="s">
        <v>313</v>
      </c>
      <c r="B8" s="60">
        <f>B5*4.5%</f>
        <v>602081.60028089397</v>
      </c>
      <c r="C8" s="60">
        <f>C5*4.5%</f>
        <v>602081.60185248288</v>
      </c>
    </row>
    <row r="9" spans="1:3">
      <c r="A9" s="63"/>
      <c r="B9" s="64"/>
      <c r="C9" s="64"/>
    </row>
    <row r="10" spans="1:3">
      <c r="A10" s="77" t="s">
        <v>314</v>
      </c>
      <c r="B10" s="78"/>
      <c r="C10" s="78"/>
    </row>
    <row r="11" spans="1:3">
      <c r="A11" s="54" t="s">
        <v>315</v>
      </c>
      <c r="B11" s="78">
        <f>B5*2.5%</f>
        <v>334489.77793383005</v>
      </c>
      <c r="C11" s="78">
        <f>C5*2.5%</f>
        <v>334489.77880693501</v>
      </c>
    </row>
    <row r="12" spans="1:3">
      <c r="A12" s="54" t="s">
        <v>316</v>
      </c>
      <c r="B12" s="57">
        <f>B5*2.5%</f>
        <v>334489.77793383005</v>
      </c>
      <c r="C12" s="57">
        <f>C5*2.5%</f>
        <v>334489.77880693501</v>
      </c>
    </row>
    <row r="13" spans="1:3">
      <c r="A13" s="54" t="s">
        <v>317</v>
      </c>
      <c r="B13" s="57">
        <f>B5*2.5%</f>
        <v>334489.77793383005</v>
      </c>
      <c r="C13" s="57">
        <f>C5*2.5%</f>
        <v>334489.77880693501</v>
      </c>
    </row>
    <row r="14" spans="1:3">
      <c r="A14" s="55" t="s">
        <v>318</v>
      </c>
      <c r="B14" s="58">
        <f>B5*3%</f>
        <v>401387.733520596</v>
      </c>
      <c r="C14" s="58">
        <f>C5*3%</f>
        <v>401387.73456832196</v>
      </c>
    </row>
    <row r="15" spans="1:3">
      <c r="A15" s="63" t="s">
        <v>319</v>
      </c>
      <c r="B15" s="79">
        <f>SUM(B11:B14)</f>
        <v>1404857.0673220861</v>
      </c>
      <c r="C15" s="79">
        <f>SUM(C11:C14)</f>
        <v>1404857.0709891268</v>
      </c>
    </row>
    <row r="16" spans="1:3">
      <c r="A16" s="63"/>
      <c r="B16" s="79"/>
      <c r="C16" s="79"/>
    </row>
    <row r="17" spans="1:5">
      <c r="A17" s="54" t="s">
        <v>320</v>
      </c>
      <c r="B17" s="57">
        <f>B8+B15</f>
        <v>2006938.66760298</v>
      </c>
      <c r="C17" s="57">
        <f>C8+C15</f>
        <v>2006938.6728416097</v>
      </c>
    </row>
    <row r="18" spans="1:5">
      <c r="A18" s="54" t="s">
        <v>321</v>
      </c>
      <c r="B18" s="57">
        <f>'3. Sammenheng EK-ansv.kap'!B18*1000-'6 - kapitalkdekning'!B17</f>
        <v>406864.33239702042</v>
      </c>
      <c r="C18" s="57">
        <v>406889.61526610726</v>
      </c>
      <c r="D18" s="57"/>
      <c r="E18" s="57"/>
    </row>
    <row r="19" spans="1:5">
      <c r="B19" s="66"/>
      <c r="C19" s="66"/>
    </row>
    <row r="21" spans="1:5">
      <c r="A21" s="80" t="s">
        <v>11</v>
      </c>
      <c r="B21" s="81">
        <v>0.21198810493755132</v>
      </c>
      <c r="C21" s="81">
        <v>0.21198810493755132</v>
      </c>
    </row>
    <row r="22" spans="1:5">
      <c r="A22" s="80" t="s">
        <v>34</v>
      </c>
      <c r="B22" s="81">
        <v>0.18867130831322257</v>
      </c>
      <c r="C22" s="81">
        <v>0.18867130831322257</v>
      </c>
    </row>
    <row r="23" spans="1:5" ht="13.5" thickBot="1">
      <c r="A23" s="82" t="s">
        <v>322</v>
      </c>
      <c r="B23" s="83">
        <v>0.18041121441120034</v>
      </c>
      <c r="C23" s="83">
        <v>0.18041121441120034</v>
      </c>
    </row>
    <row r="25" spans="1:5">
      <c r="A25" s="143" t="s">
        <v>52</v>
      </c>
    </row>
    <row r="27" spans="1:5">
      <c r="A27" s="256" t="s">
        <v>86</v>
      </c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4B96-D1C7-40F6-983E-AF89F973EADD}">
  <sheetPr>
    <pageSetUpPr fitToPage="1"/>
  </sheetPr>
  <dimension ref="A1:IR51"/>
  <sheetViews>
    <sheetView workbookViewId="0"/>
  </sheetViews>
  <sheetFormatPr defaultColWidth="9.140625" defaultRowHeight="12.75"/>
  <cols>
    <col min="1" max="1" width="3.7109375" style="16" customWidth="1"/>
    <col min="2" max="2" width="71.5703125" style="16" customWidth="1"/>
    <col min="3" max="4" width="37.7109375" style="17" customWidth="1"/>
    <col min="5" max="5" width="34.7109375" style="16" customWidth="1"/>
    <col min="6" max="252" width="9.140625" style="16"/>
    <col min="253" max="16384" width="9.140625" style="18"/>
  </cols>
  <sheetData>
    <row r="1" spans="1:5">
      <c r="B1" s="218" t="s">
        <v>28</v>
      </c>
    </row>
    <row r="3" spans="1:5" ht="20.25">
      <c r="A3" s="202" t="s">
        <v>323</v>
      </c>
      <c r="B3" s="183"/>
      <c r="C3" s="184"/>
      <c r="D3" s="184"/>
      <c r="E3" s="183"/>
    </row>
    <row r="4" spans="1:5">
      <c r="A4" s="183" t="s">
        <v>66</v>
      </c>
      <c r="B4" s="183"/>
      <c r="C4" s="184"/>
      <c r="D4" s="184"/>
      <c r="E4" s="183"/>
    </row>
    <row r="5" spans="1:5">
      <c r="A5" s="183"/>
      <c r="B5" s="183"/>
      <c r="C5" s="184"/>
      <c r="D5" s="184"/>
      <c r="E5" s="184"/>
    </row>
    <row r="6" spans="1:5" ht="30" customHeight="1">
      <c r="A6" s="261" t="s">
        <v>324</v>
      </c>
      <c r="B6" s="262"/>
      <c r="C6" s="262"/>
      <c r="D6" s="262"/>
      <c r="E6" s="262"/>
    </row>
    <row r="7" spans="1:5">
      <c r="A7" s="185">
        <v>1</v>
      </c>
      <c r="B7" s="185" t="s">
        <v>325</v>
      </c>
      <c r="C7" s="186" t="s">
        <v>326</v>
      </c>
      <c r="D7" s="186" t="s">
        <v>326</v>
      </c>
      <c r="E7" s="187" t="s">
        <v>326</v>
      </c>
    </row>
    <row r="8" spans="1:5">
      <c r="A8" s="185">
        <v>2</v>
      </c>
      <c r="B8" s="185" t="s">
        <v>327</v>
      </c>
      <c r="C8" s="186" t="s">
        <v>328</v>
      </c>
      <c r="D8" s="186" t="s">
        <v>329</v>
      </c>
      <c r="E8" s="187" t="s">
        <v>330</v>
      </c>
    </row>
    <row r="9" spans="1:5">
      <c r="A9" s="185">
        <v>3</v>
      </c>
      <c r="B9" s="185" t="s">
        <v>331</v>
      </c>
      <c r="C9" s="186" t="s">
        <v>332</v>
      </c>
      <c r="D9" s="186" t="s">
        <v>332</v>
      </c>
      <c r="E9" s="187" t="s">
        <v>332</v>
      </c>
    </row>
    <row r="10" spans="1:5">
      <c r="A10" s="185"/>
      <c r="B10" s="188" t="s">
        <v>333</v>
      </c>
      <c r="C10" s="189"/>
      <c r="D10" s="189"/>
      <c r="E10" s="190"/>
    </row>
    <row r="11" spans="1:5">
      <c r="A11" s="185">
        <v>4</v>
      </c>
      <c r="B11" s="185" t="s">
        <v>334</v>
      </c>
      <c r="C11" s="186" t="s">
        <v>85</v>
      </c>
      <c r="D11" s="186" t="s">
        <v>85</v>
      </c>
      <c r="E11" s="187" t="s">
        <v>213</v>
      </c>
    </row>
    <row r="12" spans="1:5">
      <c r="A12" s="185">
        <v>5</v>
      </c>
      <c r="B12" s="185" t="s">
        <v>335</v>
      </c>
      <c r="C12" s="186" t="s">
        <v>85</v>
      </c>
      <c r="D12" s="186" t="s">
        <v>85</v>
      </c>
      <c r="E12" s="187" t="s">
        <v>213</v>
      </c>
    </row>
    <row r="13" spans="1:5">
      <c r="A13" s="185">
        <v>6</v>
      </c>
      <c r="B13" s="185" t="s">
        <v>336</v>
      </c>
      <c r="C13" s="187" t="s">
        <v>337</v>
      </c>
      <c r="D13" s="187" t="s">
        <v>337</v>
      </c>
      <c r="E13" s="187" t="s">
        <v>337</v>
      </c>
    </row>
    <row r="14" spans="1:5">
      <c r="A14" s="185">
        <v>7</v>
      </c>
      <c r="B14" s="185" t="s">
        <v>338</v>
      </c>
      <c r="C14" s="191" t="s">
        <v>339</v>
      </c>
      <c r="D14" s="191" t="s">
        <v>339</v>
      </c>
      <c r="E14" s="191" t="s">
        <v>340</v>
      </c>
    </row>
    <row r="15" spans="1:5">
      <c r="A15" s="185">
        <v>8</v>
      </c>
      <c r="B15" s="185" t="s">
        <v>341</v>
      </c>
      <c r="C15" s="186" t="s">
        <v>342</v>
      </c>
      <c r="D15" s="186" t="s">
        <v>343</v>
      </c>
      <c r="E15" s="219">
        <v>100.8505</v>
      </c>
    </row>
    <row r="16" spans="1:5">
      <c r="A16" s="185">
        <v>9</v>
      </c>
      <c r="B16" s="185" t="s">
        <v>344</v>
      </c>
      <c r="C16" s="186" t="s">
        <v>345</v>
      </c>
      <c r="D16" s="186" t="s">
        <v>346</v>
      </c>
      <c r="E16" s="192" t="s">
        <v>345</v>
      </c>
    </row>
    <row r="17" spans="1:5">
      <c r="A17" s="193" t="s">
        <v>347</v>
      </c>
      <c r="B17" s="185" t="s">
        <v>348</v>
      </c>
      <c r="C17" s="192" t="s">
        <v>349</v>
      </c>
      <c r="D17" s="192" t="s">
        <v>349</v>
      </c>
      <c r="E17" s="192" t="s">
        <v>349</v>
      </c>
    </row>
    <row r="18" spans="1:5">
      <c r="A18" s="193" t="s">
        <v>350</v>
      </c>
      <c r="B18" s="185" t="s">
        <v>351</v>
      </c>
      <c r="C18" s="192" t="s">
        <v>352</v>
      </c>
      <c r="D18" s="192" t="s">
        <v>352</v>
      </c>
      <c r="E18" s="192" t="s">
        <v>352</v>
      </c>
    </row>
    <row r="19" spans="1:5">
      <c r="A19" s="185">
        <v>10</v>
      </c>
      <c r="B19" s="185" t="s">
        <v>353</v>
      </c>
      <c r="C19" s="192" t="s">
        <v>354</v>
      </c>
      <c r="D19" s="192" t="s">
        <v>354</v>
      </c>
      <c r="E19" s="192" t="s">
        <v>354</v>
      </c>
    </row>
    <row r="20" spans="1:5">
      <c r="A20" s="185">
        <v>11</v>
      </c>
      <c r="B20" s="185" t="s">
        <v>355</v>
      </c>
      <c r="C20" s="194">
        <v>42802</v>
      </c>
      <c r="D20" s="194">
        <v>43180</v>
      </c>
      <c r="E20" s="195">
        <v>43567</v>
      </c>
    </row>
    <row r="21" spans="1:5">
      <c r="A21" s="185">
        <v>12</v>
      </c>
      <c r="B21" s="185" t="s">
        <v>356</v>
      </c>
      <c r="C21" s="192" t="s">
        <v>357</v>
      </c>
      <c r="D21" s="192" t="s">
        <v>357</v>
      </c>
      <c r="E21" s="192" t="s">
        <v>358</v>
      </c>
    </row>
    <row r="22" spans="1:5">
      <c r="A22" s="185">
        <v>13</v>
      </c>
      <c r="B22" s="185" t="s">
        <v>359</v>
      </c>
      <c r="C22" s="194">
        <v>46454</v>
      </c>
      <c r="D22" s="194">
        <v>46833</v>
      </c>
      <c r="E22" s="195" t="s">
        <v>360</v>
      </c>
    </row>
    <row r="23" spans="1:5">
      <c r="A23" s="185">
        <v>14</v>
      </c>
      <c r="B23" s="185" t="s">
        <v>361</v>
      </c>
      <c r="C23" s="186" t="s">
        <v>362</v>
      </c>
      <c r="D23" s="186" t="s">
        <v>362</v>
      </c>
      <c r="E23" s="192" t="s">
        <v>362</v>
      </c>
    </row>
    <row r="24" spans="1:5" ht="63.75">
      <c r="A24" s="185">
        <v>15</v>
      </c>
      <c r="B24" s="185" t="s">
        <v>363</v>
      </c>
      <c r="C24" s="196" t="s">
        <v>364</v>
      </c>
      <c r="D24" s="196" t="s">
        <v>365</v>
      </c>
      <c r="E24" s="196" t="s">
        <v>366</v>
      </c>
    </row>
    <row r="25" spans="1:5" ht="25.5">
      <c r="A25" s="197">
        <v>16</v>
      </c>
      <c r="B25" s="197" t="s">
        <v>367</v>
      </c>
      <c r="C25" s="198" t="s">
        <v>368</v>
      </c>
      <c r="D25" s="198" t="s">
        <v>369</v>
      </c>
      <c r="E25" s="198" t="s">
        <v>370</v>
      </c>
    </row>
    <row r="26" spans="1:5">
      <c r="A26" s="197"/>
      <c r="B26" s="199" t="s">
        <v>371</v>
      </c>
      <c r="C26" s="200"/>
      <c r="D26" s="200"/>
      <c r="E26" s="200"/>
    </row>
    <row r="27" spans="1:5">
      <c r="A27" s="197">
        <v>17</v>
      </c>
      <c r="B27" s="197" t="s">
        <v>372</v>
      </c>
      <c r="C27" s="192" t="s">
        <v>373</v>
      </c>
      <c r="D27" s="192" t="s">
        <v>373</v>
      </c>
      <c r="E27" s="192" t="s">
        <v>373</v>
      </c>
    </row>
    <row r="28" spans="1:5">
      <c r="A28" s="197">
        <v>18</v>
      </c>
      <c r="B28" s="197" t="s">
        <v>374</v>
      </c>
      <c r="C28" s="198" t="s">
        <v>375</v>
      </c>
      <c r="D28" s="198" t="s">
        <v>376</v>
      </c>
      <c r="E28" s="198" t="s">
        <v>377</v>
      </c>
    </row>
    <row r="29" spans="1:5">
      <c r="A29" s="197">
        <v>19</v>
      </c>
      <c r="B29" s="197" t="s">
        <v>378</v>
      </c>
      <c r="C29" s="192" t="s">
        <v>379</v>
      </c>
      <c r="D29" s="192" t="s">
        <v>379</v>
      </c>
      <c r="E29" s="192" t="s">
        <v>380</v>
      </c>
    </row>
    <row r="30" spans="1:5">
      <c r="A30" s="201" t="s">
        <v>140</v>
      </c>
      <c r="B30" s="197" t="s">
        <v>381</v>
      </c>
      <c r="C30" s="192" t="s">
        <v>382</v>
      </c>
      <c r="D30" s="192" t="s">
        <v>382</v>
      </c>
      <c r="E30" s="192" t="s">
        <v>383</v>
      </c>
    </row>
    <row r="31" spans="1:5">
      <c r="A31" s="201" t="s">
        <v>143</v>
      </c>
      <c r="B31" s="197" t="s">
        <v>384</v>
      </c>
      <c r="C31" s="192" t="s">
        <v>382</v>
      </c>
      <c r="D31" s="192" t="s">
        <v>382</v>
      </c>
      <c r="E31" s="192" t="s">
        <v>383</v>
      </c>
    </row>
    <row r="32" spans="1:5">
      <c r="A32" s="197">
        <v>21</v>
      </c>
      <c r="B32" s="197" t="s">
        <v>385</v>
      </c>
      <c r="C32" s="192" t="s">
        <v>380</v>
      </c>
      <c r="D32" s="192" t="s">
        <v>380</v>
      </c>
      <c r="E32" s="192" t="s">
        <v>380</v>
      </c>
    </row>
    <row r="33" spans="1:5">
      <c r="A33" s="197">
        <v>22</v>
      </c>
      <c r="B33" s="197" t="s">
        <v>386</v>
      </c>
      <c r="C33" s="192" t="s">
        <v>387</v>
      </c>
      <c r="D33" s="192" t="s">
        <v>387</v>
      </c>
      <c r="E33" s="192" t="s">
        <v>387</v>
      </c>
    </row>
    <row r="34" spans="1:5">
      <c r="A34" s="197">
        <v>23</v>
      </c>
      <c r="B34" s="197" t="s">
        <v>388</v>
      </c>
      <c r="C34" s="192" t="s">
        <v>389</v>
      </c>
      <c r="D34" s="192" t="s">
        <v>389</v>
      </c>
      <c r="E34" s="192" t="s">
        <v>389</v>
      </c>
    </row>
    <row r="35" spans="1:5">
      <c r="A35" s="197">
        <v>24</v>
      </c>
      <c r="B35" s="197" t="s">
        <v>390</v>
      </c>
      <c r="C35" s="192" t="s">
        <v>379</v>
      </c>
      <c r="D35" s="192" t="s">
        <v>379</v>
      </c>
      <c r="E35" s="192" t="s">
        <v>379</v>
      </c>
    </row>
    <row r="36" spans="1:5">
      <c r="A36" s="197">
        <v>25</v>
      </c>
      <c r="B36" s="197" t="s">
        <v>391</v>
      </c>
      <c r="C36" s="192" t="s">
        <v>379</v>
      </c>
      <c r="D36" s="192" t="s">
        <v>379</v>
      </c>
      <c r="E36" s="192" t="s">
        <v>379</v>
      </c>
    </row>
    <row r="37" spans="1:5">
      <c r="A37" s="197">
        <v>26</v>
      </c>
      <c r="B37" s="197" t="s">
        <v>392</v>
      </c>
      <c r="C37" s="192" t="s">
        <v>379</v>
      </c>
      <c r="D37" s="192" t="s">
        <v>379</v>
      </c>
      <c r="E37" s="192" t="s">
        <v>379</v>
      </c>
    </row>
    <row r="38" spans="1:5">
      <c r="A38" s="197">
        <v>27</v>
      </c>
      <c r="B38" s="197" t="s">
        <v>393</v>
      </c>
      <c r="C38" s="192" t="s">
        <v>379</v>
      </c>
      <c r="D38" s="192" t="s">
        <v>379</v>
      </c>
      <c r="E38" s="192" t="s">
        <v>379</v>
      </c>
    </row>
    <row r="39" spans="1:5">
      <c r="A39" s="197">
        <v>28</v>
      </c>
      <c r="B39" s="197" t="s">
        <v>394</v>
      </c>
      <c r="C39" s="192" t="s">
        <v>379</v>
      </c>
      <c r="D39" s="192" t="s">
        <v>379</v>
      </c>
      <c r="E39" s="192" t="s">
        <v>379</v>
      </c>
    </row>
    <row r="40" spans="1:5">
      <c r="A40" s="197">
        <v>29</v>
      </c>
      <c r="B40" s="197" t="s">
        <v>395</v>
      </c>
      <c r="C40" s="192" t="s">
        <v>379</v>
      </c>
      <c r="D40" s="192" t="s">
        <v>379</v>
      </c>
      <c r="E40" s="192" t="s">
        <v>379</v>
      </c>
    </row>
    <row r="41" spans="1:5">
      <c r="A41" s="197">
        <v>30</v>
      </c>
      <c r="B41" s="197" t="s">
        <v>396</v>
      </c>
      <c r="C41" s="192" t="s">
        <v>362</v>
      </c>
      <c r="D41" s="192" t="s">
        <v>362</v>
      </c>
      <c r="E41" s="198" t="s">
        <v>362</v>
      </c>
    </row>
    <row r="42" spans="1:5" ht="51">
      <c r="A42" s="197">
        <v>31</v>
      </c>
      <c r="B42" s="197" t="s">
        <v>397</v>
      </c>
      <c r="C42" s="198" t="s">
        <v>398</v>
      </c>
      <c r="D42" s="198" t="s">
        <v>398</v>
      </c>
      <c r="E42" s="198" t="s">
        <v>399</v>
      </c>
    </row>
    <row r="43" spans="1:5">
      <c r="A43" s="197">
        <v>32</v>
      </c>
      <c r="B43" s="197" t="s">
        <v>400</v>
      </c>
      <c r="C43" s="192" t="s">
        <v>401</v>
      </c>
      <c r="D43" s="192" t="s">
        <v>401</v>
      </c>
      <c r="E43" s="192" t="s">
        <v>401</v>
      </c>
    </row>
    <row r="44" spans="1:5">
      <c r="A44" s="197">
        <v>33</v>
      </c>
      <c r="B44" s="197" t="s">
        <v>402</v>
      </c>
      <c r="C44" s="192" t="s">
        <v>403</v>
      </c>
      <c r="D44" s="192" t="s">
        <v>403</v>
      </c>
      <c r="E44" s="192" t="s">
        <v>404</v>
      </c>
    </row>
    <row r="45" spans="1:5" ht="76.5">
      <c r="A45" s="197">
        <v>34</v>
      </c>
      <c r="B45" s="197" t="s">
        <v>405</v>
      </c>
      <c r="C45" s="198" t="s">
        <v>403</v>
      </c>
      <c r="D45" s="198" t="s">
        <v>403</v>
      </c>
      <c r="E45" s="198" t="s">
        <v>406</v>
      </c>
    </row>
    <row r="46" spans="1:5">
      <c r="A46" s="197">
        <v>35</v>
      </c>
      <c r="B46" s="197" t="s">
        <v>407</v>
      </c>
      <c r="C46" s="192" t="s">
        <v>408</v>
      </c>
      <c r="D46" s="192" t="s">
        <v>408</v>
      </c>
      <c r="E46" s="192" t="s">
        <v>85</v>
      </c>
    </row>
    <row r="47" spans="1:5">
      <c r="A47" s="197">
        <v>36</v>
      </c>
      <c r="B47" s="197" t="s">
        <v>409</v>
      </c>
      <c r="C47" s="192" t="s">
        <v>380</v>
      </c>
      <c r="D47" s="192" t="s">
        <v>380</v>
      </c>
      <c r="E47" s="192" t="s">
        <v>380</v>
      </c>
    </row>
    <row r="48" spans="1:5">
      <c r="A48" s="197">
        <v>37</v>
      </c>
      <c r="B48" s="197" t="s">
        <v>410</v>
      </c>
      <c r="C48" s="192" t="s">
        <v>403</v>
      </c>
      <c r="D48" s="192" t="s">
        <v>403</v>
      </c>
      <c r="E48" s="192" t="s">
        <v>379</v>
      </c>
    </row>
    <row r="49" spans="1:5">
      <c r="A49" s="263" t="s">
        <v>411</v>
      </c>
      <c r="B49" s="264"/>
      <c r="C49" s="264"/>
      <c r="D49" s="264"/>
      <c r="E49" s="265"/>
    </row>
    <row r="50" spans="1:5">
      <c r="A50" s="183"/>
      <c r="B50" s="183"/>
      <c r="C50" s="184"/>
      <c r="D50" s="184"/>
      <c r="E50" s="183"/>
    </row>
    <row r="51" spans="1:5">
      <c r="A51" s="183"/>
      <c r="B51" s="183"/>
      <c r="C51" s="184"/>
      <c r="D51" s="184"/>
      <c r="E51" s="183"/>
    </row>
  </sheetData>
  <mergeCells count="2">
    <mergeCell ref="A6:E6"/>
    <mergeCell ref="A49:E49"/>
  </mergeCells>
  <hyperlinks>
    <hyperlink ref="B1" location="Innholdsfortegnelse!A1" display="Innholdsfortegnelse" xr:uid="{32F8E846-2E12-4D78-BA33-F922EF276AFE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E16"/>
  <sheetViews>
    <sheetView workbookViewId="0">
      <selection activeCell="B15" sqref="B15"/>
    </sheetView>
  </sheetViews>
  <sheetFormatPr defaultColWidth="11.42578125" defaultRowHeight="15"/>
  <cols>
    <col min="1" max="1" width="80.28515625" style="67" customWidth="1"/>
    <col min="2" max="2" width="13.85546875" style="67" customWidth="1"/>
    <col min="3" max="3" width="3" style="68" customWidth="1"/>
    <col min="4" max="5" width="13.85546875" style="67" customWidth="1"/>
    <col min="6" max="255" width="9.140625" style="67" customWidth="1"/>
    <col min="256" max="16384" width="11.42578125" style="67"/>
  </cols>
  <sheetData>
    <row r="1" spans="1:5">
      <c r="A1" s="218" t="s">
        <v>28</v>
      </c>
    </row>
    <row r="3" spans="1:5" s="32" customFormat="1" ht="25.5">
      <c r="A3" s="93" t="s">
        <v>412</v>
      </c>
      <c r="B3" s="94" t="s">
        <v>413</v>
      </c>
      <c r="C3" s="31"/>
      <c r="D3" s="31"/>
    </row>
    <row r="4" spans="1:5" s="32" customFormat="1">
      <c r="A4" s="97" t="s">
        <v>67</v>
      </c>
      <c r="B4" s="34"/>
      <c r="C4" s="31"/>
      <c r="D4" s="31"/>
    </row>
    <row r="5" spans="1:5">
      <c r="A5" s="181" t="s">
        <v>32</v>
      </c>
      <c r="B5" s="69">
        <v>2524.344960807</v>
      </c>
      <c r="C5" s="70"/>
      <c r="D5" s="71"/>
      <c r="E5" s="71"/>
    </row>
    <row r="6" spans="1:5">
      <c r="A6" s="182" t="s">
        <v>414</v>
      </c>
      <c r="B6" s="72">
        <v>0</v>
      </c>
      <c r="C6" s="70"/>
      <c r="D6" s="71"/>
      <c r="E6" s="71"/>
    </row>
    <row r="7" spans="1:5">
      <c r="A7" s="182" t="s">
        <v>415</v>
      </c>
      <c r="B7" s="72">
        <v>4.2535999999999996</v>
      </c>
      <c r="C7" s="70"/>
      <c r="D7" s="71"/>
      <c r="E7" s="71"/>
    </row>
    <row r="8" spans="1:5">
      <c r="A8" s="182" t="s">
        <v>416</v>
      </c>
      <c r="B8" s="72">
        <v>878.08776980000005</v>
      </c>
      <c r="C8" s="70"/>
      <c r="D8" s="71"/>
      <c r="E8" s="71"/>
    </row>
    <row r="9" spans="1:5">
      <c r="A9" s="182" t="s">
        <v>417</v>
      </c>
      <c r="B9" s="72">
        <v>26719.360425340001</v>
      </c>
      <c r="C9" s="70"/>
      <c r="D9" s="71"/>
      <c r="E9" s="71"/>
    </row>
    <row r="10" spans="1:5">
      <c r="A10" s="182" t="s">
        <v>418</v>
      </c>
      <c r="B10" s="72">
        <v>0</v>
      </c>
      <c r="C10" s="70"/>
      <c r="D10" s="71"/>
      <c r="E10" s="71"/>
    </row>
    <row r="11" spans="1:5">
      <c r="A11" s="181" t="s">
        <v>419</v>
      </c>
      <c r="B11" s="69">
        <f>SUM(B6:B10)</f>
        <v>27601.701795140001</v>
      </c>
      <c r="C11" s="70"/>
      <c r="D11" s="71"/>
      <c r="E11" s="71"/>
    </row>
    <row r="12" spans="1:5">
      <c r="A12" s="181" t="s">
        <v>420</v>
      </c>
      <c r="B12" s="73">
        <v>9.1456134826131505E-2</v>
      </c>
      <c r="C12" s="70"/>
      <c r="D12" s="71"/>
      <c r="E12" s="71"/>
    </row>
    <row r="14" spans="1:5">
      <c r="A14" s="143" t="s">
        <v>52</v>
      </c>
      <c r="B14" s="74">
        <v>42369</v>
      </c>
    </row>
    <row r="16" spans="1:5">
      <c r="A16" s="256" t="s">
        <v>86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3897DF7190F4C94B1B168E0BA8E76" ma:contentTypeVersion="11" ma:contentTypeDescription="Create a new document." ma:contentTypeScope="" ma:versionID="f32c95f40014d489619c048b147dd73e">
  <xsd:schema xmlns:xsd="http://www.w3.org/2001/XMLSchema" xmlns:xs="http://www.w3.org/2001/XMLSchema" xmlns:p="http://schemas.microsoft.com/office/2006/metadata/properties" xmlns:ns2="0ee2954e-3b3e-49e0-b421-d5ffb8c44d93" xmlns:ns3="b3010ef0-291e-4955-83c6-b273b5fbcc9e" targetNamespace="http://schemas.microsoft.com/office/2006/metadata/properties" ma:root="true" ma:fieldsID="90f591e650ccd22f1665ecb02917d9e1" ns2:_="" ns3:_="">
    <xsd:import namespace="0ee2954e-3b3e-49e0-b421-d5ffb8c44d93"/>
    <xsd:import namespace="b3010ef0-291e-4955-83c6-b273b5fbc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2954e-3b3e-49e0-b421-d5ffb8c4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0ef0-291e-4955-83c6-b273b5fbcc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c73201-b29f-4ad5-88cb-a33e8d5cac17}" ma:internalName="TaxCatchAll" ma:showField="CatchAllData" ma:web="b3010ef0-291e-4955-83c6-b273b5fbc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e2954e-3b3e-49e0-b421-d5ffb8c44d93">
      <Terms xmlns="http://schemas.microsoft.com/office/infopath/2007/PartnerControls"/>
    </lcf76f155ced4ddcb4097134ff3c332f>
    <TaxCatchAll xmlns="b3010ef0-291e-4955-83c6-b273b5fbcc9e" xsi:nil="true"/>
  </documentManagement>
</p:properties>
</file>

<file path=customXml/itemProps1.xml><?xml version="1.0" encoding="utf-8"?>
<ds:datastoreItem xmlns:ds="http://schemas.openxmlformats.org/officeDocument/2006/customXml" ds:itemID="{8229016D-A85E-42B4-AEC4-1902D4DF7F04}"/>
</file>

<file path=customXml/itemProps2.xml><?xml version="1.0" encoding="utf-8"?>
<ds:datastoreItem xmlns:ds="http://schemas.openxmlformats.org/officeDocument/2006/customXml" ds:itemID="{76E3B813-C941-4C37-AAD3-C9252FA053AA}"/>
</file>

<file path=customXml/itemProps3.xml><?xml version="1.0" encoding="utf-8"?>
<ds:datastoreItem xmlns:ds="http://schemas.openxmlformats.org/officeDocument/2006/customXml" ds:itemID="{F67EE3B3-3312-4AE9-9FA7-0B472F9E1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Sparebanken Møre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Vinje Åsmund</cp:lastModifiedBy>
  <cp:revision/>
  <dcterms:created xsi:type="dcterms:W3CDTF">2016-02-09T07:10:50Z</dcterms:created>
  <dcterms:modified xsi:type="dcterms:W3CDTF">2026-02-12T00:01:00Z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20210909123430857</vt:lpwstr>
  </property>
  <property fmtid="{D5CDD505-2E9C-101B-9397-08002B2CF9AE}" pid="3" name="ContentTypeId">
    <vt:lpwstr>0x010100E653897DF7190F4C94B1B168E0BA8E76</vt:lpwstr>
  </property>
</Properties>
</file>