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anaspb.sharepoint.com/teams/FAG-Risikostyring/Shared Documents/Pilar 3/"/>
    </mc:Choice>
  </mc:AlternateContent>
  <xr:revisionPtr revIDLastSave="794" documentId="13_ncr:1_{5C21896F-68AE-4BE0-8B20-07543875B12A}" xr6:coauthVersionLast="47" xr6:coauthVersionMax="47" xr10:uidLastSave="{5193FAB4-ADC2-4C9D-A3DF-9EAF04B0A3F3}"/>
  <bookViews>
    <workbookView xWindow="2085" yWindow="45" windowWidth="25905" windowHeight="21135" tabRatio="972" xr2:uid="{00000000-000D-0000-FFFF-FFFF00000000}"/>
  </bookViews>
  <sheets>
    <sheet name="Innholdsfortegnelse" sheetId="1" r:id="rId1"/>
    <sheet name="1-KM1 oppsumm" sheetId="199" r:id="rId2"/>
    <sheet name="2 konsolidering" sheetId="200" r:id="rId3"/>
    <sheet name="3. Sammenheng EK-ansv.kap" sheetId="201" r:id="rId4"/>
    <sheet name="4. ansv.kapital" sheetId="202" r:id="rId5"/>
    <sheet name="5 - kapitalkrav OV1" sheetId="203" r:id="rId6"/>
    <sheet name="6 - kapitaldekning" sheetId="205" r:id="rId7"/>
    <sheet name="7. avtalevilkår fondsobl m. " sheetId="206" r:id="rId8"/>
    <sheet name="8 Uvektet EK andel" sheetId="204" r:id="rId9"/>
  </sheets>
  <definedNames>
    <definedName name="a09978251860849cbb2adc3ca2d653fdb" localSheetId="1" hidden="1">#REF!</definedName>
    <definedName name="a09978251860849cbb2adc3ca2d653fdb" localSheetId="2" hidden="1">#REF!</definedName>
    <definedName name="a09978251860849cbb2adc3ca2d653fdb" localSheetId="3" hidden="1">#REF!</definedName>
    <definedName name="a09978251860849cbb2adc3ca2d653fdb" localSheetId="4" hidden="1">#REF!</definedName>
    <definedName name="a09978251860849cbb2adc3ca2d653fdb" localSheetId="5" hidden="1">#REF!</definedName>
    <definedName name="a09978251860849cbb2adc3ca2d653fdb" localSheetId="6" hidden="1">#REF!</definedName>
    <definedName name="a09978251860849cbb2adc3ca2d653fdb" localSheetId="7" hidden="1">#REF!</definedName>
    <definedName name="a09978251860849cbb2adc3ca2d653fdb" localSheetId="8" hidden="1">#REF!</definedName>
    <definedName name="a09978251860849cbb2adc3ca2d653fdb" hidden="1">#REF!</definedName>
    <definedName name="a1d6478a3358b4ada9ef3d7a1dd1a3e90" localSheetId="1" hidden="1">#REF!</definedName>
    <definedName name="a1d6478a3358b4ada9ef3d7a1dd1a3e90" localSheetId="2" hidden="1">#REF!</definedName>
    <definedName name="a1d6478a3358b4ada9ef3d7a1dd1a3e90" localSheetId="3" hidden="1">#REF!</definedName>
    <definedName name="a1d6478a3358b4ada9ef3d7a1dd1a3e90" localSheetId="4" hidden="1">#REF!</definedName>
    <definedName name="a1d6478a3358b4ada9ef3d7a1dd1a3e90" localSheetId="5" hidden="1">#REF!</definedName>
    <definedName name="a1d6478a3358b4ada9ef3d7a1dd1a3e90" localSheetId="6" hidden="1">#REF!</definedName>
    <definedName name="a1d6478a3358b4ada9ef3d7a1dd1a3e90" localSheetId="7" hidden="1">#REF!</definedName>
    <definedName name="a1d6478a3358b4ada9ef3d7a1dd1a3e90" localSheetId="8" hidden="1">#REF!</definedName>
    <definedName name="a1d6478a3358b4ada9ef3d7a1dd1a3e90" hidden="1">#REF!</definedName>
    <definedName name="a21b5b52847044604a75b8d0683acff0b" localSheetId="1" hidden="1">#REF!</definedName>
    <definedName name="a21b5b52847044604a75b8d0683acff0b" localSheetId="2" hidden="1">#REF!</definedName>
    <definedName name="a21b5b52847044604a75b8d0683acff0b" localSheetId="3" hidden="1">#REF!</definedName>
    <definedName name="a21b5b52847044604a75b8d0683acff0b" localSheetId="4" hidden="1">#REF!</definedName>
    <definedName name="a21b5b52847044604a75b8d0683acff0b" localSheetId="5" hidden="1">#REF!</definedName>
    <definedName name="a21b5b52847044604a75b8d0683acff0b" localSheetId="6" hidden="1">#REF!</definedName>
    <definedName name="a21b5b52847044604a75b8d0683acff0b" localSheetId="7" hidden="1">#REF!</definedName>
    <definedName name="a21b5b52847044604a75b8d0683acff0b" localSheetId="8" hidden="1">#REF!</definedName>
    <definedName name="a21b5b52847044604a75b8d0683acff0b" hidden="1">#REF!</definedName>
    <definedName name="abb1e7357a8f842e8a67274c425abaa5e" localSheetId="1" hidden="1">#REF!</definedName>
    <definedName name="abb1e7357a8f842e8a67274c425abaa5e" localSheetId="2" hidden="1">#REF!</definedName>
    <definedName name="abb1e7357a8f842e8a67274c425abaa5e" localSheetId="3" hidden="1">#REF!</definedName>
    <definedName name="abb1e7357a8f842e8a67274c425abaa5e" localSheetId="4" hidden="1">#REF!</definedName>
    <definedName name="abb1e7357a8f842e8a67274c425abaa5e" localSheetId="5" hidden="1">#REF!</definedName>
    <definedName name="abb1e7357a8f842e8a67274c425abaa5e" localSheetId="6" hidden="1">#REF!</definedName>
    <definedName name="abb1e7357a8f842e8a67274c425abaa5e" localSheetId="8" hidden="1">#REF!</definedName>
    <definedName name="abb1e7357a8f842e8a67274c425abaa5e" hidden="1">#REF!</definedName>
    <definedName name="AS2DocOpenMode" hidden="1">"AS2DocumentEdit"</definedName>
    <definedName name="feilm" localSheetId="1" hidden="1">#REF!</definedName>
    <definedName name="feilm" localSheetId="2" hidden="1">#REF!</definedName>
    <definedName name="feilm" localSheetId="3" hidden="1">#REF!</definedName>
    <definedName name="feilm" localSheetId="4" hidden="1">#REF!</definedName>
    <definedName name="feilm" localSheetId="5" hidden="1">#REF!</definedName>
    <definedName name="feilm" localSheetId="6" hidden="1">#REF!</definedName>
    <definedName name="feilm" localSheetId="7" hidden="1">#REF!</definedName>
    <definedName name="feilm" localSheetId="8" hidden="1">#REF!</definedName>
    <definedName name="feilm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40500.3678703704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ote18" localSheetId="1" hidden="1">#REF!</definedName>
    <definedName name="Note18" localSheetId="2" hidden="1">#REF!</definedName>
    <definedName name="Note18" localSheetId="3" hidden="1">#REF!</definedName>
    <definedName name="Note18" localSheetId="4" hidden="1">#REF!</definedName>
    <definedName name="Note18" localSheetId="5" hidden="1">#REF!</definedName>
    <definedName name="Note18" localSheetId="6" hidden="1">#REF!</definedName>
    <definedName name="Note18" localSheetId="7" hidden="1">#REF!</definedName>
    <definedName name="Note18" localSheetId="8" hidden="1">#REF!</definedName>
    <definedName name="Note18" hidden="1">#REF!</definedName>
    <definedName name="_xlnm.Print_Area" localSheetId="6">'6 - kapitaldekning'!$A$1:$B$3</definedName>
    <definedName name="xxx" localSheetId="1" hidden="1">#REF!</definedName>
    <definedName name="xxx" localSheetId="2" hidden="1">#REF!</definedName>
    <definedName name="xxx" localSheetId="3" hidden="1">#REF!</definedName>
    <definedName name="xxx" localSheetId="4" hidden="1">#REF!</definedName>
    <definedName name="xxx" localSheetId="5" hidden="1">#REF!</definedName>
    <definedName name="xxx" localSheetId="6" hidden="1">#REF!</definedName>
    <definedName name="xxx" localSheetId="8" hidden="1">#REF!</definedName>
    <definedName name="xxx" hidden="1">#REF!</definedName>
    <definedName name="xxxxx" localSheetId="1" hidden="1">#REF!</definedName>
    <definedName name="xxxxx" localSheetId="2" hidden="1">#REF!</definedName>
    <definedName name="xxxxx" localSheetId="3" hidden="1">#REF!</definedName>
    <definedName name="xxxxx" localSheetId="4" hidden="1">#REF!</definedName>
    <definedName name="xxxxx" localSheetId="5" hidden="1">#REF!</definedName>
    <definedName name="xxxxx" localSheetId="6" hidden="1">#REF!</definedName>
    <definedName name="xxxxx" localSheetId="8" hidden="1">#REF!</definedName>
    <definedName name="xxxxx" hidden="1">#REF!</definedName>
    <definedName name="xxxxxxx" localSheetId="1" hidden="1">#REF!</definedName>
    <definedName name="xxxxxxx" localSheetId="2" hidden="1">#REF!</definedName>
    <definedName name="xxxxxxx" localSheetId="3" hidden="1">#REF!</definedName>
    <definedName name="xxxxxxx" localSheetId="4" hidden="1">#REF!</definedName>
    <definedName name="xxxxxxx" localSheetId="5" hidden="1">#REF!</definedName>
    <definedName name="xxxxxxx" localSheetId="6" hidden="1">#REF!</definedName>
    <definedName name="xxxxxxx" localSheetId="8" hidden="1">#REF!</definedName>
    <definedName name="xxxxxx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04" l="1"/>
  <c r="B12" i="204" s="1"/>
  <c r="C11" i="204"/>
  <c r="C12" i="204"/>
  <c r="D11" i="204" l="1"/>
  <c r="D12" i="204" s="1"/>
  <c r="E11" i="204"/>
  <c r="E12" i="204" s="1"/>
  <c r="C118" i="202" l="1"/>
  <c r="C55" i="202" l="1"/>
  <c r="C79" i="202"/>
  <c r="C54" i="202"/>
  <c r="C22" i="202"/>
  <c r="B14" i="201" l="1"/>
  <c r="F11" i="204" l="1"/>
  <c r="G11" i="204"/>
  <c r="G12" i="204" s="1"/>
  <c r="F12" i="204" l="1"/>
  <c r="H11" i="204" l="1"/>
  <c r="H12" i="204" s="1"/>
  <c r="D25" i="203"/>
  <c r="D23" i="203"/>
  <c r="D22" i="203"/>
  <c r="D19" i="203"/>
  <c r="D18" i="203"/>
  <c r="D17" i="203"/>
  <c r="D16" i="203"/>
  <c r="D15" i="203"/>
  <c r="D14" i="203"/>
  <c r="D10" i="203"/>
  <c r="D9" i="203"/>
  <c r="D8" i="203"/>
  <c r="D7" i="203"/>
  <c r="D6" i="203"/>
  <c r="C113" i="202"/>
  <c r="C87" i="202"/>
  <c r="C102" i="202" s="1"/>
  <c r="C78" i="202"/>
  <c r="B27" i="201"/>
  <c r="B12" i="201"/>
  <c r="B20" i="201" s="1"/>
  <c r="B23" i="201" s="1"/>
  <c r="B28" i="201" s="1"/>
  <c r="D20" i="203" l="1"/>
  <c r="C103" i="202"/>
  <c r="D101" i="202" l="1"/>
  <c r="D87" i="202"/>
  <c r="D77" i="202"/>
  <c r="D78" i="202" s="1"/>
  <c r="D22" i="202"/>
  <c r="D54" i="202" s="1"/>
  <c r="D19" i="202"/>
  <c r="D102" i="202" l="1"/>
  <c r="D55" i="202"/>
  <c r="D110" i="202" s="1"/>
  <c r="D79" i="202" l="1"/>
  <c r="D103" i="202" s="1"/>
  <c r="D112" i="202" s="1"/>
  <c r="D118" i="202"/>
  <c r="D111" i="202" l="1"/>
</calcChain>
</file>

<file path=xl/sharedStrings.xml><?xml version="1.0" encoding="utf-8"?>
<sst xmlns="http://schemas.openxmlformats.org/spreadsheetml/2006/main" count="553" uniqueCount="434">
  <si>
    <t>Pilar 3 - Vedlegg</t>
  </si>
  <si>
    <t>Arkfane</t>
  </si>
  <si>
    <t>Innhold</t>
  </si>
  <si>
    <t>Sist oppdatert pr</t>
  </si>
  <si>
    <t>Oppdateringsfrekvens</t>
  </si>
  <si>
    <t>Oppsummering</t>
  </si>
  <si>
    <t>KM1 Oppsummering</t>
  </si>
  <si>
    <t>Kvartalsvis</t>
  </si>
  <si>
    <t>KM1</t>
  </si>
  <si>
    <t>Konsolidering</t>
  </si>
  <si>
    <t>Årlig</t>
  </si>
  <si>
    <t>Kapitaldekning</t>
  </si>
  <si>
    <t>Sammenhengen mellom bokført egenkapital og ansvarlig kapital</t>
  </si>
  <si>
    <t>LI2</t>
  </si>
  <si>
    <t>Ansvarlig kapital</t>
  </si>
  <si>
    <t>Kapitalkrav</t>
  </si>
  <si>
    <t>CCA Viktigste avtalevilkår ved regulatoriske instrument</t>
  </si>
  <si>
    <t>CCA</t>
  </si>
  <si>
    <t>LR2 Uvektet kjernekapitalandel</t>
  </si>
  <si>
    <t>LR2</t>
  </si>
  <si>
    <t>Tall er oppgitt i millioner kroner og prosent om ikke annet er oppgitt. Alle tall er konsernstørrelser</t>
  </si>
  <si>
    <t>Innholdsfortegnelse</t>
  </si>
  <si>
    <t>KM1 - Oppsummering</t>
  </si>
  <si>
    <t>Tilgjengelig kapital</t>
  </si>
  <si>
    <t>Ren kjernekapital</t>
  </si>
  <si>
    <t>Kjernekapital</t>
  </si>
  <si>
    <t>Risikovektede eiendeler</t>
  </si>
  <si>
    <t>Kjernekapitaldekning</t>
  </si>
  <si>
    <t>Bufferkrav</t>
  </si>
  <si>
    <t>Bevaringsbuffer</t>
  </si>
  <si>
    <t>Motsyklisk bufferkrav</t>
  </si>
  <si>
    <t>Systemrisikobuffer</t>
  </si>
  <si>
    <t>Samlet Pilar 2 krav</t>
  </si>
  <si>
    <t xml:space="preserve"> Pilar 2 krav dekket av ren kjernekapital</t>
  </si>
  <si>
    <t xml:space="preserve"> Pilar 2 krav dekket av kjernekapital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</si>
  <si>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</si>
  <si>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</si>
  <si>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</si>
  <si>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</si>
  <si>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</si>
  <si>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</si>
  <si>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</si>
  <si>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</si>
  <si>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</si>
  <si>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</si>
  <si>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</si>
  <si>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</si>
  <si>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Tall er oppgitt i millioner kroner og prosent om ikke annet er oppgitt.</t>
  </si>
  <si>
    <t>Selskap</t>
  </si>
  <si>
    <t>Hjemland</t>
  </si>
  <si>
    <t>Hovedvirksomhet</t>
  </si>
  <si>
    <t>Eierandel</t>
  </si>
  <si>
    <t>Stemmeandel</t>
  </si>
  <si>
    <t>Fana Sparebank Eiendom AS</t>
  </si>
  <si>
    <t>Norge</t>
  </si>
  <si>
    <t>Eiendomsmegling</t>
  </si>
  <si>
    <t>Fana Sparebank Boligkreditt AS</t>
  </si>
  <si>
    <t>Kredittforetak</t>
  </si>
  <si>
    <t>Nesttunveien 94 AS</t>
  </si>
  <si>
    <t>Eiendomsdrift</t>
  </si>
  <si>
    <t>Morselskap Fana Sparebank</t>
  </si>
  <si>
    <t>Bank</t>
  </si>
  <si>
    <t>Sammenheng mellom postene i regnskapet og regulatorisk ansvarlig kapital</t>
  </si>
  <si>
    <t>Rapportering i henhold til krav om offentliggjøring av opplysninger om ansvarlig kapital</t>
  </si>
  <si>
    <t>Millioner</t>
  </si>
  <si>
    <t>Konsern</t>
  </si>
  <si>
    <t>Sparebankenes fond / annen EK</t>
  </si>
  <si>
    <t>Gavefond</t>
  </si>
  <si>
    <t>Fond for vurderingsforskjeller</t>
  </si>
  <si>
    <t>Minoritetsinteresser</t>
  </si>
  <si>
    <t>Sum bokført egenkapital</t>
  </si>
  <si>
    <t>Fradrag</t>
  </si>
  <si>
    <t>Goodwilll, utsatt skattefordel og andre immaterielle eiendeler</t>
  </si>
  <si>
    <t>Foreslått avsetning for kundeutbytte</t>
  </si>
  <si>
    <t>Verdiregulering egen gjeld</t>
  </si>
  <si>
    <t>Verdijustering for krav om forsvarlig verdsettelse</t>
  </si>
  <si>
    <t>Fradrag for problemlån</t>
  </si>
  <si>
    <t>Andre justeringer</t>
  </si>
  <si>
    <t>Fondsobligasjoner</t>
  </si>
  <si>
    <t>Finansfradrag - uvesetlige eierandeler</t>
  </si>
  <si>
    <t xml:space="preserve">Innbetalt ansvarlig lånekapital  </t>
  </si>
  <si>
    <t>Tillegg for 36 % netto urealisert gevinst aksjer tilgjengelig for salg</t>
  </si>
  <si>
    <t>Tilleggskapital</t>
  </si>
  <si>
    <t>Sammensetning av ansvarlig kapital</t>
  </si>
  <si>
    <t>Ren kjernekapital: Instrumenter og opptjent kapital</t>
  </si>
  <si>
    <t>2020 - 12- 31
Konsern
(NOK millioner)</t>
  </si>
  <si>
    <t>(B) 
Referanser til artikler i forordningen (CRR)</t>
  </si>
  <si>
    <t>(C) 
Beløp omfattet av overgangsregler</t>
  </si>
  <si>
    <t>Kapitalinstrumenter og tilhørende overkursfond</t>
  </si>
  <si>
    <t>26 (1), 27, 28, 29, EBA list 26 (3)</t>
  </si>
  <si>
    <t>herav: instrumenttype 1</t>
  </si>
  <si>
    <t>EBA list 26 (3)</t>
  </si>
  <si>
    <t>herav: instrumenttype 2</t>
  </si>
  <si>
    <t>herav: instrumenttype 3</t>
  </si>
  <si>
    <t>Opptjent egenkapital i form av tidligere års tilbakeholdte resultater</t>
  </si>
  <si>
    <t>26 (1) (c)</t>
  </si>
  <si>
    <t>Akkumulerte andre inntekter og kostnader og andre fond o.l.</t>
  </si>
  <si>
    <t>26 (1)</t>
  </si>
  <si>
    <t>3a</t>
  </si>
  <si>
    <t>Avsetning for generell bankrisiko</t>
  </si>
  <si>
    <t>26 (1) (f)</t>
  </si>
  <si>
    <t>Rene kjernekapitalinstrumenter omfattet av overgangsbestemmelser</t>
  </si>
  <si>
    <t>486 (2)</t>
  </si>
  <si>
    <t>Statlige innskudd av ren kjernekapital omfattet av overgangsbestemmelser</t>
  </si>
  <si>
    <t>483 (2)</t>
  </si>
  <si>
    <t>84, 479, 480</t>
  </si>
  <si>
    <t>5a</t>
  </si>
  <si>
    <t>Revidert delårsoverskudd fratrukket påregnelig skatt mv. og utbytte</t>
  </si>
  <si>
    <t>26 (2)</t>
  </si>
  <si>
    <t>Ren kjernekapital før regulatoriske justeringer</t>
  </si>
  <si>
    <t>Ren kjernekapital: Regulatoriske justeringer</t>
  </si>
  <si>
    <t>Verdijusteringer som følge av kravene om forsvarlig verdsettelse (negativt beløp)</t>
  </si>
  <si>
    <t>34, 105</t>
  </si>
  <si>
    <t>Immaterielle eiendeler redusert med utsatt skatt (negativt beløp)</t>
  </si>
  <si>
    <t>36 (1) (b), 37, 472 (4)</t>
  </si>
  <si>
    <t>Tomt felt i EØS</t>
  </si>
  <si>
    <t>Utsatt skattefordel som ikke skyldes midlertidige forskjeller redusert med utsatt skatt som kan motregnes (negativt beløp)</t>
  </si>
  <si>
    <t>36 (1) (c), 38, 472 (5)</t>
  </si>
  <si>
    <t>Verdiendringer på sikringsinstrumenter ved kontantstrømsikring</t>
  </si>
  <si>
    <t>33 (a)</t>
  </si>
  <si>
    <t>Positive verdier av justert forventet tap etter kapitalkravsforskriften § 15-7 (tas inn som negativt beløp)</t>
  </si>
  <si>
    <t>36 (1) (d), 40, 159, 472 (6)</t>
  </si>
  <si>
    <t>Økning i egenkapitalen knyttet til fremtidig inntekt grunnet verdipapiriserte eiendeler (negativt beløp)</t>
  </si>
  <si>
    <t>32 (1)</t>
  </si>
  <si>
    <t>Gevinster eller tap på gjeld målt til virkelig verdi som skyldes endringer i egen kredittverdighet</t>
  </si>
  <si>
    <t>33 (1) (b) (c)</t>
  </si>
  <si>
    <t>Overfinansiering av pensjonsforpliktelser (negativt beløp)</t>
  </si>
  <si>
    <t>36 (1) (e), 41, 472 (7)</t>
  </si>
  <si>
    <t>Direkte, indirekte og syntetiske beholdninger av egne rene kjernekapitalinstrumenter (negativt</t>
  </si>
  <si>
    <t>36 (1) (f), 42, 472 (8)</t>
  </si>
  <si>
    <t>Beholdning av ren kjernekapital i annet selskap i finansiell sektor som har en gjensidig investering av ansvarlig kapital (negativt beløp)</t>
  </si>
  <si>
    <t>36 (1) (g), 44, 472 (9)</t>
  </si>
  <si>
    <t>Direkte, indirekte og syntetiske beholdninger av ren kjernekapital i andre selskaper i finansiell sektor der institusjonen ikke har en vesentlig investering. Beløp som overstiger grensen på 10 %, regnet etter fradrag som er tillatt for korte posisjoner (negativt beløp)</t>
  </si>
  <si>
    <t>36 (1) (h), 43, 45, 46, 49 (2) (3), 79, 472 (10)</t>
  </si>
  <si>
    <t>Direkte, indirekte og syntetiske beholdninger av ren kjernekapital i andre selskaper i finansiell sektor der institusjonen har vesentlige investeringer som samlet overstiger grensen på 10 %. Beløp regnet etter fradrag som er tillatt for korte posisjoner (negativt beløp)</t>
  </si>
  <si>
    <t>36 (1) (i), 43, 45, 47, 48 (1) (b), 49 (1) to (3), 79, 470, 472 (11)</t>
  </si>
  <si>
    <t>20a</t>
  </si>
  <si>
    <t>Poster som alternativt kan få 1250 % risikovekt (negativt beløp),</t>
  </si>
  <si>
    <t>36 (1) (k)</t>
  </si>
  <si>
    <t>20b</t>
  </si>
  <si>
    <t>herav: kvalifiserte eiendeler i selskap utenfor finansiell sektor (negativt beløp)</t>
  </si>
  <si>
    <t>36 (1) (k) (i), 89 to 91</t>
  </si>
  <si>
    <t>20c</t>
  </si>
  <si>
    <t>herav: verdipapiriseringsposisjoner (negativt beløp)</t>
  </si>
  <si>
    <t>36 (1) (k) (ii) 
243 (1) (b)
244 (1) (b)
258</t>
  </si>
  <si>
    <t>20d</t>
  </si>
  <si>
    <t>herav: motpartsrisiko for transaksjoner som ikke er avsluttet (negativt beløp)</t>
  </si>
  <si>
    <t>36 (1) (k) (iii), 379 (3)</t>
  </si>
  <si>
    <t>Utsatt skattefordel som skyldes midlertidige forskjeller og som overstiger unntaksgrensen på 10 %, redusert med utsatt skatt som kan motregnes (negativt beløp)</t>
  </si>
  <si>
    <t>36 (1) (c), 38, 48 (1) (a), 470, 472 (5)</t>
  </si>
  <si>
    <t>Beløp som overstiger unntaksgrensen på 17,65 % (negativt beløp)</t>
  </si>
  <si>
    <t>48 (1)</t>
  </si>
  <si>
    <t>herav: direkte, indirekte og syntetiske beholdninger av ren kjernekapital i andre selskaper i finansiell sektor der institusjonen har en vesentlig investering (negativt beløp)</t>
  </si>
  <si>
    <t>36 (1) (i), 48 (1) (b), 470, 472 (11)</t>
  </si>
  <si>
    <t>herav: utsatt skattefordel som skyldes midlertidige forskjeller (negativt beløp)</t>
  </si>
  <si>
    <t>25a</t>
  </si>
  <si>
    <t>Akkumulert underskudd i inneværende regnskapsår (negativt beløp)</t>
  </si>
  <si>
    <t>36 (1) (a), 472 (3)</t>
  </si>
  <si>
    <t>25b</t>
  </si>
  <si>
    <t>Påregnelig skatt relatert til rene kjernekapitalposter (negativt beløp)</t>
  </si>
  <si>
    <t>36 (1) (l)</t>
  </si>
  <si>
    <t>Justeringer i ren kjernekapital som følge av overgangsbestemmelser</t>
  </si>
  <si>
    <t>26a</t>
  </si>
  <si>
    <t>Overgangsbestemmelser for regulatoriske filtre relaterte til urealiserte gevinster og tap</t>
  </si>
  <si>
    <t>herav: filter for urealisert tap 1</t>
  </si>
  <si>
    <t>herav: filter for urealisert tap 2</t>
  </si>
  <si>
    <t>herav: filter for urealisert gevinst 1 (negativt beløp)</t>
  </si>
  <si>
    <t>herav: filter for urealisert gevinst 2 (negativt beløp)</t>
  </si>
  <si>
    <t>26b</t>
  </si>
  <si>
    <t>Beløp som skal trekkes fra eller legges til ren kjernekapital som følge av overgangsbestemmelser for andre filtre og fradrag</t>
  </si>
  <si>
    <t>Overskytende fradrag i annen godkjent kjernekapital (negativt beløp)</t>
  </si>
  <si>
    <t>36 (1) (j)</t>
  </si>
  <si>
    <t>Sum regulatoriske justeringer i ren kjernekapital</t>
  </si>
  <si>
    <t>Annen godkjent kjernekapital: Instrumenter</t>
  </si>
  <si>
    <t>51, 52</t>
  </si>
  <si>
    <t>herav: klassifisert som egenkapital etter gjeldende regnskapsstandard</t>
  </si>
  <si>
    <t>herav: klassifisert som gjeld etter gjeldende regnskapsstandard</t>
  </si>
  <si>
    <t>Fondsobligasjonskapital omfattet av overgangsbestemmelser</t>
  </si>
  <si>
    <t>486 (3)</t>
  </si>
  <si>
    <t>Statlige innskudd av fondsobligasjonskapital omfattet av overgangsbestemmelser</t>
  </si>
  <si>
    <t>483 (3)</t>
  </si>
  <si>
    <t>Fondsobligasjonskapital utstedt av datterselskaper til tredjeparter som kan medregnes i annen godkjent kjernekapital</t>
  </si>
  <si>
    <t>85, 86, 480</t>
  </si>
  <si>
    <t>herav: instrumenter omfattet av overgangsbestemmelser</t>
  </si>
  <si>
    <t>Annen godkjent kjernekapital før regulatoriske justeringer</t>
  </si>
  <si>
    <t>Annen godkjent kjernekapital: Regulatoriske justeringer</t>
  </si>
  <si>
    <t>Direkte, indirekte og syntetiske beholdninger av egen fondsobligasjonskapital (negativt beløp)</t>
  </si>
  <si>
    <t>52 (1) (b), 56 (a), 57, 475 (2)</t>
  </si>
  <si>
    <t>Beholdning av annen godkjent kjernekapital i annet selskap i finansiell sektor som har en gjensidig investering av ansvarlig kapital (negativt beløp)</t>
  </si>
  <si>
    <t>56 (b), 58, 475 (3)</t>
  </si>
  <si>
    <t>Direkte, indirekte og syntetiske beholdninger av fondsobligasjonskapital i andre selskaper i finansiell sektor der institusjonen ikke har en vesentlig investering. Beløp som overstiger grensen på 10 %, regnet etter fradrag som er tillatt for korte posisjoner (negativt beløp)</t>
  </si>
  <si>
    <t>56 (c), 59, 60, 79, 475 (4)</t>
  </si>
  <si>
    <t>Direkte, indirekte og syntetiske beholdninger av fondsobligasjonskapital i andre selskaper i finansiell sektor der institusjonen har en vesentlig investering. Beløp regnet etter fradrag som er tillatt for korte posisjoner (negativt beløp)</t>
  </si>
  <si>
    <t>56 (d), 59, 79, 475 (4)</t>
  </si>
  <si>
    <t>Justeringer i annen godkjent kjernekapital som følge av overgangsbestemmelser</t>
  </si>
  <si>
    <t>41a</t>
  </si>
  <si>
    <t>Fradrag som skal gjøres i annen godkjent kjernekapital, i stedet for ren kjernekapital, som følge av overgangsbestemmelser (negativt beløp)</t>
  </si>
  <si>
    <t>472, 473(3)(a), 472 (4), 472 (6), 472 (8) (a), 472 (9), 472 (10) (a), 472 (11) (a)</t>
  </si>
  <si>
    <t>41b</t>
  </si>
  <si>
    <t>Fradrag som skal gjøres i annen godkjent kjernekapital, i stedet for tilleggskapital, som følge av overgangsbestemmelser (negativt beløp)</t>
  </si>
  <si>
    <t>477, 477 (3), 477 (4) (a)</t>
  </si>
  <si>
    <t>41c</t>
  </si>
  <si>
    <t>Beløp som skal trekkes fra eller legges til annen godkjent kjernekapital som følge av overgangsbestemmelser for andre filtre og fradrag</t>
  </si>
  <si>
    <t>467, 468, 481</t>
  </si>
  <si>
    <t>herav: filter for urealisert tap</t>
  </si>
  <si>
    <t>herav: filter for urealisert gevinst (negativt beløp)</t>
  </si>
  <si>
    <t>Overskytende fradrag i tilleggskapital (negativt beløp)</t>
  </si>
  <si>
    <t>56 (e)</t>
  </si>
  <si>
    <t>Sum regulatoriske justeringer i annen godkjent kjernekapital</t>
  </si>
  <si>
    <t>Annen godkjent kjernekapital</t>
  </si>
  <si>
    <t>Tilleggskapital: instrumenter og avsetninger</t>
  </si>
  <si>
    <t>62, 63</t>
  </si>
  <si>
    <t>Tilleggskapital omfattet av overgangsbestemmelser</t>
  </si>
  <si>
    <t>486 (4)</t>
  </si>
  <si>
    <t>Statlige innskudd av tilleggskapital omfattet av overgangsbestemmelser</t>
  </si>
  <si>
    <t>483 (4)</t>
  </si>
  <si>
    <t>Ansvarlig lånekapital utstedt av datterselskaper til tredjeparter som kan medregnes i tilleggskapitalen</t>
  </si>
  <si>
    <t>87, 88, 480</t>
  </si>
  <si>
    <t>Tallverdien av negative verdier av justert forventet tap</t>
  </si>
  <si>
    <t>62 (c) &amp; (d)</t>
  </si>
  <si>
    <t>Tilleggskapital før regulatoriske justeringer</t>
  </si>
  <si>
    <t>Tilleggskapital: Regulatoriske justeringer</t>
  </si>
  <si>
    <t>Direkte, indirekte og syntetiske beholdninger av egen ansvarlig lånekapital (negativt beløp)</t>
  </si>
  <si>
    <t>63 (b) (i), 66 (a), 67, 477 (2)</t>
  </si>
  <si>
    <t>Beholdning av tilleggskapital i annet selskap i finansiell sektor som har en gjensidig investering av ansvarlig kapital (negativt beløp)</t>
  </si>
  <si>
    <t>66 (b), 68, 477 (3)</t>
  </si>
  <si>
    <t>Direkte, indirekte og syntetiske beholdninger av ansvarlig lånekapital i andre selskaper i finansiell sektor der institusjonen ikke har en vesentlig investering. Beløp som overstiger grensen på 10 %, regnet etter fradrag som er tillatt for korte posisjoner (negativt beløp)</t>
  </si>
  <si>
    <t>66 (c), 69, 70, 79, 477 (4)</t>
  </si>
  <si>
    <t>54a</t>
  </si>
  <si>
    <t>herav: nye beholdninger som ikke omfattes av overgangsbestemmelser</t>
  </si>
  <si>
    <t>54b</t>
  </si>
  <si>
    <t>herav: beholdninger fra før 1. januar 2013 omfattet av overgangsbestemmelser</t>
  </si>
  <si>
    <t>Direkte, indirekte og syntetiske beholdninger av ansvarlig lånekapital i andre selskaper i finansiell sektor der institusjonen har en vesentlig investering. Beløp regnet etter fradrag som er tillatt for korte posisjoner (negativt beløp)</t>
  </si>
  <si>
    <t>66 (d), 69, 79, 477 (4)</t>
  </si>
  <si>
    <t>Justeringer i tilleggskapital som følge av overgangsbestemmelser (negativt beløp)</t>
  </si>
  <si>
    <t>56a</t>
  </si>
  <si>
    <t>Fradrag som skal gjøres i tilleggskapital, i stedet for ren kjernekapital, som følge av overgangsbestemmelser (negativt beløp)</t>
  </si>
  <si>
    <t>472, 472(3)(a), 472 (4), 472 (6), 472 (8), 472 (9), 472 (10) (a), 472 (11) (a)</t>
  </si>
  <si>
    <t>56b</t>
  </si>
  <si>
    <t>Fradrag som skal gjøres i tilleggskapital, i stedet for annen godkjent kjernekapital, som følge av overgangsbestemmelser (negativt beløp)</t>
  </si>
  <si>
    <t>475, 475 (2) (a), 475 (3), 475 (4) (a)</t>
  </si>
  <si>
    <t>56c</t>
  </si>
  <si>
    <t>Beløp som skal trekkes fra eller legges til tilleggskapitalen som følge av overgangsbestemmelser for filtre og andre fradrag</t>
  </si>
  <si>
    <t>herav: filter for urealisert gevinst</t>
  </si>
  <si>
    <t>Sum regulatoriske justeringer i tilleggskapital</t>
  </si>
  <si>
    <t>59a</t>
  </si>
  <si>
    <t>Økning i beregningsgrunnlaget som følge av overgangsbestemmelser</t>
  </si>
  <si>
    <t>herav: beløp som ikke er trukket fra ren kjernekapital</t>
  </si>
  <si>
    <t>472, 472 (5), 472 (8) (b), 472 (10) (b), 472 (11) (b)</t>
  </si>
  <si>
    <t>herav: beløp som ikke er trukket fra annen godkjent kjernekapital</t>
  </si>
  <si>
    <t>475, 475 (2) (b), 475 (2) ©, 475 (4) (b)</t>
  </si>
  <si>
    <t>herav: beløp som ikke er trukket fra tilleggskapital</t>
  </si>
  <si>
    <t>477, 477 (2) (b), 477 (2) (c), 477 (4) (b)</t>
  </si>
  <si>
    <t>Beregningsgrunnlag</t>
  </si>
  <si>
    <t>Kapitaldekning og buffere</t>
  </si>
  <si>
    <t>Ren kjernekapitaldekning</t>
  </si>
  <si>
    <t>92 (2) (a), 465</t>
  </si>
  <si>
    <t>92 (2) (b), 465</t>
  </si>
  <si>
    <t>92 (2) (c)</t>
  </si>
  <si>
    <t>Kombinert bufferkrav som prosent av beregningsgrunnlaget</t>
  </si>
  <si>
    <t>CRD 128, 129, 140</t>
  </si>
  <si>
    <t>herav: bevaringsbuffer</t>
  </si>
  <si>
    <t>herav: motsyklisk buffer</t>
  </si>
  <si>
    <t>herav: systemrisikobuffer</t>
  </si>
  <si>
    <t>67a</t>
  </si>
  <si>
    <t>herav: buffer for andre systemviktige institusjoner (O-SII-buffer)</t>
  </si>
  <si>
    <t>CRD 131</t>
  </si>
  <si>
    <t>Ren kjernekapital tilgjengelig for oppfyllelse av bufferkrav</t>
  </si>
  <si>
    <t>CRD 128</t>
  </si>
  <si>
    <t>Ikke relevant etter EØS-regler</t>
  </si>
  <si>
    <t>Beholdninger av ansvarlig kapital i andre selskaper i finansiell sektor der institusjonen har en ikke vesentlig investering, som samlet er under grensen på 10 %. Beløp regnet etter fradrag som er tillatt for korte posisjoner.</t>
  </si>
  <si>
    <t>36 (1) (h), 45, 46, 472 (10)
56 (c), 59, 60, 475 (4), 66 (c), 69, 70, 477 (4)</t>
  </si>
  <si>
    <t>Beholdninger av ren kjernekapital i andre selskaper i finansiell sektor der institusjonen har en vesentlig investering, som samlet er under grensen på 10 %. Beløp regnet etter fradrag som er tillatt for korte posisjoner.</t>
  </si>
  <si>
    <t>36 (1) (i), 45, 48, 470, 472 (11)</t>
  </si>
  <si>
    <t>Utsatt skattefordel som skyldes midlertidige forskjeller redusert med utsatt skatt som kan motregnes, som er under grensen på 10 %.</t>
  </si>
  <si>
    <t>36 (1) (c), 38, 48, 470, 472 (5)</t>
  </si>
  <si>
    <t>Grenser for medregning av avsetninger i tilleggskapitalen</t>
  </si>
  <si>
    <t>Generelle kredittrisikoreserver</t>
  </si>
  <si>
    <t>Grense for medregning av generelle kredittrisikoreserver i tilleggskapitalen</t>
  </si>
  <si>
    <t>Grense for medregning i tilleggskapitalen av overskytende regnskapsmessige nedskrivninger</t>
  </si>
  <si>
    <t>Kapitalinstrumenter omfattet av overgangsbestemmelser</t>
  </si>
  <si>
    <t>Grense for medregning av rene kjernekapitalinstrumenter omfattet av overgangsbestemmelser</t>
  </si>
  <si>
    <t>484 (3), 486 (2) &amp; (5)</t>
  </si>
  <si>
    <t>Overskytende ren kjernekapital omfattet av overgangsbestemmelser</t>
  </si>
  <si>
    <t>Grense for medregning av fondsobligasjonskapital omfattet av overgangsbestemmelser</t>
  </si>
  <si>
    <t>484 (4), 486 (3) &amp; (5)</t>
  </si>
  <si>
    <t>Overskytende fondsobligasjonskapital omfattet av overgangsbestemmelser</t>
  </si>
  <si>
    <t>Grense for medregning av ansvarlig lånekapital omfattet av overgangsbestemmelser</t>
  </si>
  <si>
    <t>484 (5), 486 (4) &amp; (5)</t>
  </si>
  <si>
    <t>Overskytende ansvarlig lånekapital omfattet av overgangsbestemmelser</t>
  </si>
  <si>
    <t>Spesifikasjon av samlet kapitalkrav</t>
  </si>
  <si>
    <t xml:space="preserve">      Beregningsgrunnlag</t>
  </si>
  <si>
    <t>Standardmetoden</t>
  </si>
  <si>
    <t>Lokale og regionale myndigheter</t>
  </si>
  <si>
    <t>Institusjoner</t>
  </si>
  <si>
    <t>Foretak</t>
  </si>
  <si>
    <t>Massemarkedssegment</t>
  </si>
  <si>
    <t>Forfalte engasjementer</t>
  </si>
  <si>
    <t>Obligasjoner med fortrinnsrett</t>
  </si>
  <si>
    <t>Andeler i verdipapirfond</t>
  </si>
  <si>
    <t>Egenkapitalposisjoner</t>
  </si>
  <si>
    <t>Øvrige engasjement</t>
  </si>
  <si>
    <t>Samlet kapitalkrav for kreditt-, motparts- og forringelsesrisiko: (Standardmetoden)</t>
  </si>
  <si>
    <t>Samlet kapitalkrav for operasjonell risiko (Basismetode)</t>
  </si>
  <si>
    <t>Markedrisiko - CVA tilllegg</t>
  </si>
  <si>
    <t>Sum beregningsgrunnlag/kapitalkrav</t>
  </si>
  <si>
    <t>Krav ren kjernekapital</t>
  </si>
  <si>
    <t>Minimumskrav til ren kjernekapital 4,5 %</t>
  </si>
  <si>
    <t>Bufferkrav:</t>
  </si>
  <si>
    <t>Pilar 2 krav fastsatt av Finanstilsynet (2,1 %)</t>
  </si>
  <si>
    <t xml:space="preserve">Andel pilar 2 krav som skal dekkes av ren kjernekapital </t>
  </si>
  <si>
    <t>Bevaringsbuffer (2,5 %)</t>
  </si>
  <si>
    <t>Motsyklisk buffer (2,5 %)</t>
  </si>
  <si>
    <t>Systemrisikobuffer (4,5%)</t>
  </si>
  <si>
    <t>Bufferkrav i ren kjernekapital</t>
  </si>
  <si>
    <t>Samlet krav til ren kjernekapital</t>
  </si>
  <si>
    <t>Tilgjengelig ren kjernekapital</t>
  </si>
  <si>
    <t xml:space="preserve">Ren kjernekapital </t>
  </si>
  <si>
    <t>Avtalevilkårene for ansvarlig lånekapital og fondsobligasjoner</t>
  </si>
  <si>
    <t>Skjema for offentliggjøring av de viktigste avtalevilkårene for kapitalinstrumenter ( 1 )</t>
  </si>
  <si>
    <t>Utsteder</t>
  </si>
  <si>
    <t>Fana Sparebank</t>
  </si>
  <si>
    <t>Entydig identifikasjonskode</t>
  </si>
  <si>
    <t>NO0011155855</t>
  </si>
  <si>
    <t>NO0012759069</t>
  </si>
  <si>
    <t>Gjeldende lovgivning for instrumentet</t>
  </si>
  <si>
    <t>Norsk</t>
  </si>
  <si>
    <t>Behandling etter kapitalregelverket</t>
  </si>
  <si>
    <t>Regler som gjelder i overgangsperioden</t>
  </si>
  <si>
    <t>Regler som gjelder etter overgangsperioden</t>
  </si>
  <si>
    <t>Medregning på selskaps- eller (del)konsolidert nivå, selskaps- og (del)konsolidert nivå</t>
  </si>
  <si>
    <t>Selskaps- og konsolidert nivå</t>
  </si>
  <si>
    <t>Instrumenttype (typer skal spesifiseres for hver jurisdiksjon)</t>
  </si>
  <si>
    <t>Ansvarlig lånekapital</t>
  </si>
  <si>
    <t>Beløp som inngår i ansvarlig kapital (i millioner NOK fra seneste rapporteringsdato)</t>
  </si>
  <si>
    <t>100 MNOK</t>
  </si>
  <si>
    <t>Instrumentets nominelle verdi</t>
  </si>
  <si>
    <t>200 MNOK</t>
  </si>
  <si>
    <t>9a</t>
  </si>
  <si>
    <t>Emisjonskurs</t>
  </si>
  <si>
    <t>100 prosent</t>
  </si>
  <si>
    <t>9b</t>
  </si>
  <si>
    <t>Innløsningskurs</t>
  </si>
  <si>
    <t>100 prosent av nominell verdi</t>
  </si>
  <si>
    <t>Regnskapsmessig klassifisering</t>
  </si>
  <si>
    <t>Gjeld  - amortisert kost</t>
  </si>
  <si>
    <t>Opprinnelig utstedelsesdato</t>
  </si>
  <si>
    <t>Evigvarende eller tidsbegrenset</t>
  </si>
  <si>
    <t>Tidsbegrenset</t>
  </si>
  <si>
    <t>Opprinnelig forfallsdato</t>
  </si>
  <si>
    <t>Innløsningsrett for utsteder forutsatt samtykke fra Finanstilsynet</t>
  </si>
  <si>
    <t>Ja</t>
  </si>
  <si>
    <t>Dato for innløsningsrett, eventuell betinget innløsningsrett og innløsningsbeløp</t>
  </si>
  <si>
    <t>Ordniær Call: Første gang 24. november 2026 og deretter på hver rentereguleringsdato til 100 % av pålydende.
Regulatorisk eller skatterelatert call til 100 % av pålydende.</t>
  </si>
  <si>
    <t>Ordniær Call: Første gang 24. november 2027 og deretter på hver rentereguleringsdato til 100 % av pålydende.
Regulatorisk eller skatterelatert call til 100 % av pålydende.</t>
  </si>
  <si>
    <t>Datoer for eventuell etterfølgende innløsningsrett</t>
  </si>
  <si>
    <t>Hver rentebereguleringsdato etter 24. november 2026</t>
  </si>
  <si>
    <t>Renter/utbytte</t>
  </si>
  <si>
    <t>Fast eller flytende rente/utbytte</t>
  </si>
  <si>
    <t>Flytende</t>
  </si>
  <si>
    <t>Rentesats og eventuell tilknyttet referanserente</t>
  </si>
  <si>
    <t>NIBOR3M + 1,15 %</t>
  </si>
  <si>
    <t>NIBOR3M + 2,55 %</t>
  </si>
  <si>
    <t>Vilkår om at det ikke kan betales utbytte hvis det ikke er betalt rente på instrumentet</t>
  </si>
  <si>
    <t>Nei</t>
  </si>
  <si>
    <t>Full fleksibilitet, delvis fleksibilitet eller pliktig (med hensyn til tidspunkt)</t>
  </si>
  <si>
    <t>Full fleksibilitet, delvis fleksibilitet eller pliktig (med hensyn til beløp)</t>
  </si>
  <si>
    <t>Vilkår om renteøkning eller annet incitament til innfrielse</t>
  </si>
  <si>
    <t>Ikke-kumulativ eller kumulativ</t>
  </si>
  <si>
    <t>Kumulativ</t>
  </si>
  <si>
    <t>Konvertibel eller ikke konvertibel</t>
  </si>
  <si>
    <t>Konvertibel *</t>
  </si>
  <si>
    <t>Hvis konvertibel, nivå(er) som utløser konvertering</t>
  </si>
  <si>
    <t>NA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</si>
  <si>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</si>
  <si>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</si>
  <si>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</si>
  <si>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</si>
  <si>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</si>
  <si>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</si>
  <si>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</si>
  <si>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Ihht enhver tid gjeldende regulering samt forvaltningspraksis for nedskrivning</t>
  </si>
  <si>
    <t>Hvis nedskrivning, hel eller delvis</t>
  </si>
  <si>
    <t>Hel eller delvis</t>
  </si>
  <si>
    <t>Hvis nedskrivning, med endelig virkning eller midlertidig</t>
  </si>
  <si>
    <t>Endelig eller midlertidig</t>
  </si>
  <si>
    <t>Hvis midlertidig nedskrivning, beskrivelse av oppskrivningsmekanismen</t>
  </si>
  <si>
    <t>Etter nedskrivning av Obligasjonene kan Utstederen skrive opp Obligasjonene og betale Obligasjonsrente i henhold til de til enhver tid gjeldende regler for slik oppskrivning og rentebetaling.</t>
  </si>
  <si>
    <t>Prioritetsrekkefølge ved avvikling</t>
  </si>
  <si>
    <t>Vilkår som gjør at instrumentet ikke kan medregnes etter overgangsperioden</t>
  </si>
  <si>
    <t>Hvis ja, spesifiser hvilke vilkår som ikke oppfyller nye krav</t>
  </si>
  <si>
    <t>(1) N/A hvis spørsmålet ikke er relevant.</t>
  </si>
  <si>
    <t>* Iht enhver tid gjeldende regulering. Finansforetaksloven  § 20-14</t>
  </si>
  <si>
    <t>Beregning av uvektet kjernekapitalandel</t>
  </si>
  <si>
    <t>30.09.2025 Konsern</t>
  </si>
  <si>
    <t>30.06.2025 Konsern</t>
  </si>
  <si>
    <t>31.03.2025 Konsern</t>
  </si>
  <si>
    <t>31.12.2024 Konsern</t>
  </si>
  <si>
    <t>30.09.2024 Konsern</t>
  </si>
  <si>
    <t>30.06.2024 Konsern</t>
  </si>
  <si>
    <t>31.03.2024 Konsern</t>
  </si>
  <si>
    <t>31.12.2023 Konsern</t>
  </si>
  <si>
    <t>30.09.2023 Konsern</t>
  </si>
  <si>
    <t>30.06.2023 Konsern</t>
  </si>
  <si>
    <t>31.03.2023 Konsern</t>
  </si>
  <si>
    <t>31.12.2022 Konsern</t>
  </si>
  <si>
    <t>30.09.2022 Konsern</t>
  </si>
  <si>
    <t>30.06.2022 Konsern</t>
  </si>
  <si>
    <t>31.03.2022
Konsen</t>
  </si>
  <si>
    <t>31.12.2021
Konsen</t>
  </si>
  <si>
    <t>30.09.2021
Konsen</t>
  </si>
  <si>
    <t>30.06.2021
Konsen</t>
  </si>
  <si>
    <t>31.03.2021
Konsen</t>
  </si>
  <si>
    <t>31.12.2020
Konsen</t>
  </si>
  <si>
    <t>30.09.20
Konsen</t>
  </si>
  <si>
    <t>30.06.20
Konsen</t>
  </si>
  <si>
    <t>31.03.20
Konsen</t>
  </si>
  <si>
    <t>31.12.2019
Konsen</t>
  </si>
  <si>
    <t>Reinvesteringskostnader for derivater</t>
  </si>
  <si>
    <t>Fremtidig eksponering for derivatkontrakter</t>
  </si>
  <si>
    <t>Poster utenom balansen</t>
  </si>
  <si>
    <t>Lån, fordringer og øvrige eiendeler</t>
  </si>
  <si>
    <t>Regulatoriske justeringer i kjernekapitalen</t>
  </si>
  <si>
    <t>Samlet eksponeringsmål</t>
  </si>
  <si>
    <t>Uvektet kjernekapitalandel</t>
  </si>
  <si>
    <t>2025 - 12- 31
Konsern
(NOK millioner)</t>
  </si>
  <si>
    <r>
      <t>Engasjementer med pantesikkerhet i eiendom (</t>
    </r>
    <r>
      <rPr>
        <b/>
        <sz val="9"/>
        <rFont val="Wigrum Light"/>
        <family val="3"/>
      </rPr>
      <t>tidl.CRR</t>
    </r>
    <r>
      <rPr>
        <sz val="9"/>
        <rFont val="Wigrum Light"/>
        <family val="3"/>
      </rPr>
      <t>)</t>
    </r>
  </si>
  <si>
    <r>
      <t xml:space="preserve">Engasjement med pantesikkerhet i boligeiendom - </t>
    </r>
    <r>
      <rPr>
        <b/>
        <sz val="9"/>
        <rFont val="Wigrum Light"/>
        <family val="3"/>
      </rPr>
      <t>CRR3</t>
    </r>
    <r>
      <rPr>
        <sz val="9"/>
        <rFont val="Wigrum Light"/>
        <family val="3"/>
      </rPr>
      <t xml:space="preserve"> 1)</t>
    </r>
  </si>
  <si>
    <r>
      <t xml:space="preserve">Engasjement med pantesikkerhet i næringseiendom - </t>
    </r>
    <r>
      <rPr>
        <b/>
        <sz val="9"/>
        <rFont val="Wigrum Light"/>
        <family val="3"/>
      </rPr>
      <t>CRR3</t>
    </r>
  </si>
  <si>
    <r>
      <t xml:space="preserve">ADC - Oppkjøp, utivkling og konstruksjon - </t>
    </r>
    <r>
      <rPr>
        <b/>
        <sz val="9"/>
        <rFont val="Wigrum Light"/>
        <family val="3"/>
      </rPr>
      <t>CRR3</t>
    </r>
  </si>
  <si>
    <r>
      <t>Engasjement med særlig høy risiko</t>
    </r>
    <r>
      <rPr>
        <b/>
        <sz val="9"/>
        <rFont val="Wigrum Light"/>
        <family val="3"/>
      </rPr>
      <t xml:space="preserve"> (tidl.CRR)</t>
    </r>
  </si>
  <si>
    <t>31.12.2025 Konsern</t>
  </si>
  <si>
    <t>31.03.2026 Konsern</t>
  </si>
  <si>
    <t>30.06.2026 Konsern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</si>
</sst>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yyyy\-mm\-dd;@"/>
    <numFmt numFmtId="166" formatCode="0.0"/>
    <numFmt numFmtId="167" formatCode="0.0000"/>
    <numFmt numFmtId="168" formatCode="0.0000%"/>
    <numFmt numFmtId="169" formatCode="0.0%"/>
    <numFmt numFmtId="170" formatCode="_-* #,##0.00_-;\-* #,##0.00_-;_-* \-??_-;_-@_-"/>
    <numFmt numFmtId="171" formatCode="_-* #,##0\ _€_-;\-* #,##0\ _€_-;_-* &quot;-&quot;\ _€_-;_-@_-"/>
    <numFmt numFmtId="172" formatCode="_-* #,##0.00\ _€_-;\-* #,##0.00\ _€_-;_-* &quot;-&quot;??\ _€_-;_-@_-"/>
    <numFmt numFmtId="173" formatCode="_-* #,##0\ &quot;€&quot;_-;\-* #,##0\ &quot;€&quot;_-;_-* &quot;-&quot;\ &quot;€&quot;_-;_-@_-"/>
    <numFmt numFmtId="174" formatCode="_-* #,##0.00\ &quot;€&quot;_-;\-* #,##0.00\ &quot;€&quot;_-;_-* &quot;-&quot;??\ &quot;€&quot;_-;_-@_-"/>
    <numFmt numFmtId="175" formatCode="\ #,###,###,###,##0\ ;\ \-#,###,###,###,##0\ "/>
    <numFmt numFmtId="176" formatCode="&quot;Yes&quot;;[Red]&quot;No&quot;"/>
    <numFmt numFmtId="177" formatCode="0.00000"/>
    <numFmt numFmtId="178" formatCode="[&gt;0]General"/>
    <numFmt numFmtId="179" formatCode="_-&quot;£&quot;* #,##0.00_-;\-&quot;£&quot;* #,##0.00_-;_-&quot;£&quot;* &quot;-&quot;??_-;_-@_-"/>
    <numFmt numFmtId="180" formatCode="_(* #,##0_);_(* \(#,##0\);_(* &quot; - &quot;_);_(@_)"/>
    <numFmt numFmtId="181" formatCode="#,##0;\(#,##0\);&quot;-&quot;"/>
    <numFmt numFmtId="182" formatCode="_ * #,##0_ ;_ * \-#,##0_ ;_ * &quot;-&quot;??_ ;_ @_ "/>
    <numFmt numFmtId="183" formatCode="0.0\ %"/>
    <numFmt numFmtId="184" formatCode="_ * #,##0.00000_ ;_ * \-#,##0.00000_ ;_ * &quot;-&quot;??_ ;_ @_ "/>
    <numFmt numFmtId="185" formatCode="_-* #,##0.00000_-;\-* #,##0.00000_-;_-* &quot;-&quot;?????_-;_-@_-"/>
    <numFmt numFmtId="186" formatCode="[$-409]dd/mmm/yy;@"/>
    <numFmt numFmtId="187" formatCode="#,##0\ [$€-1];[Red]\-#,##0\ [$€-1]"/>
    <numFmt numFmtId="188" formatCode="dd/mm/yy;@"/>
    <numFmt numFmtId="189" formatCode="#,##0.0,"/>
    <numFmt numFmtId="190" formatCode="0.000"/>
    <numFmt numFmtId="191" formatCode="_ * #,##0.000_ ;_ * \-#,##0.000_ ;_ * &quot;-&quot;??_ ;_ @_ "/>
  </numFmts>
  <fonts count="128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8"/>
      <color rgb="FFFFFFFF"/>
      <name val="Verdana"/>
      <family val="2"/>
    </font>
    <font>
      <sz val="10"/>
      <name val="Wigrum Light"/>
      <family val="3"/>
    </font>
    <font>
      <sz val="10"/>
      <color theme="1"/>
      <name val="Wigrum Light"/>
      <family val="3"/>
    </font>
    <font>
      <b/>
      <sz val="10"/>
      <color theme="1"/>
      <name val="Wigrum Light"/>
      <family val="3"/>
    </font>
    <font>
      <b/>
      <i/>
      <u/>
      <sz val="10"/>
      <color theme="1"/>
      <name val="Wigrum Light"/>
      <family val="3"/>
    </font>
    <font>
      <sz val="14"/>
      <color theme="1"/>
      <name val="Wigrum Light"/>
      <family val="3"/>
    </font>
    <font>
      <sz val="11"/>
      <color theme="1"/>
      <name val="Wigrum Light"/>
      <family val="3"/>
    </font>
    <font>
      <b/>
      <sz val="8"/>
      <color rgb="FFFFFFFF"/>
      <name val="Wigrum Light"/>
      <family val="3"/>
    </font>
    <font>
      <sz val="9"/>
      <name val="Wigrum Light"/>
      <family val="3"/>
    </font>
    <font>
      <b/>
      <sz val="9"/>
      <name val="Wigrum Light"/>
      <family val="3"/>
    </font>
    <font>
      <i/>
      <sz val="9"/>
      <name val="Wigrum Light"/>
      <family val="3"/>
    </font>
    <font>
      <sz val="9"/>
      <color rgb="FF000000"/>
      <name val="Wigrum Light"/>
      <family val="3"/>
    </font>
    <font>
      <sz val="8"/>
      <color rgb="FF000000"/>
      <name val="Verdana"/>
      <family val="2"/>
    </font>
    <font>
      <b/>
      <sz val="9"/>
      <color rgb="FF000000"/>
      <name val="Wigrum Light"/>
      <family val="3"/>
    </font>
    <font>
      <b/>
      <i/>
      <sz val="9"/>
      <color rgb="FF000000"/>
      <name val="Wigrum Light"/>
      <family val="3"/>
    </font>
    <font>
      <i/>
      <sz val="9"/>
      <color rgb="FF000000"/>
      <name val="Wigrum Light"/>
      <family val="3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0"/>
      <name val="Wigrum Light"/>
      <family val="3"/>
    </font>
    <font>
      <b/>
      <sz val="8"/>
      <name val="Wigrum Light"/>
      <family val="3"/>
    </font>
    <font>
      <sz val="8"/>
      <name val="Wigrum Light"/>
      <family val="3"/>
    </font>
    <font>
      <b/>
      <sz val="8"/>
      <color rgb="FFFFFFFF"/>
      <name val="Arial"/>
      <family val="2"/>
    </font>
    <font>
      <u/>
      <sz val="10"/>
      <name val="Wigrum Light"/>
      <family val="3"/>
    </font>
    <font>
      <b/>
      <sz val="10"/>
      <color theme="0"/>
      <name val="Wigrum Light"/>
      <family val="3"/>
    </font>
    <font>
      <sz val="10"/>
      <color theme="0"/>
      <name val="Wigrum Light"/>
      <family val="3"/>
    </font>
    <font>
      <b/>
      <sz val="10"/>
      <color rgb="FFFFFFFF"/>
      <name val="Wigrum Light"/>
      <family val="3"/>
    </font>
    <font>
      <sz val="10"/>
      <color rgb="FFFFFFFF"/>
      <name val="Wigrum Light"/>
      <family val="3"/>
    </font>
    <font>
      <b/>
      <sz val="18"/>
      <color theme="0"/>
      <name val="Wigrum Light"/>
      <family val="3"/>
    </font>
    <font>
      <i/>
      <sz val="9"/>
      <color indexed="8"/>
      <name val="Wigrum Light"/>
      <family val="3"/>
    </font>
    <font>
      <i/>
      <sz val="10"/>
      <color indexed="8"/>
      <name val="Wigrum Light"/>
      <family val="3"/>
    </font>
    <font>
      <i/>
      <sz val="10"/>
      <name val="Wigrum Light"/>
      <family val="3"/>
    </font>
    <font>
      <b/>
      <sz val="10"/>
      <color rgb="FF000000"/>
      <name val="Wigrum Light"/>
      <family val="3"/>
    </font>
    <font>
      <i/>
      <sz val="10"/>
      <color theme="1"/>
      <name val="Wigrum Light"/>
      <family val="3"/>
    </font>
    <font>
      <i/>
      <sz val="8"/>
      <name val="Wigrum Light"/>
      <family val="3"/>
    </font>
    <font>
      <b/>
      <sz val="16"/>
      <color theme="1"/>
      <name val="Wigrum Light"/>
      <family val="3"/>
    </font>
    <font>
      <sz val="9"/>
      <color theme="9" tint="-0.24994659260841701"/>
      <name val="Wigrum Light"/>
      <family val="3"/>
    </font>
    <font>
      <sz val="10"/>
      <color theme="9" tint="-0.24994659260841701"/>
      <name val="Wigrum Light"/>
      <family val="3"/>
    </font>
    <font>
      <u/>
      <sz val="10"/>
      <color theme="9" tint="-0.24994659260841701"/>
      <name val="Wigrum Light"/>
      <family val="3"/>
    </font>
    <font>
      <sz val="10"/>
      <color theme="9" tint="-0.249977111117893"/>
      <name val="Wigrum Light"/>
      <family val="3"/>
    </font>
  </fonts>
  <fills count="9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292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92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211">
    <xf numFmtId="0" fontId="0" fillId="0" borderId="0"/>
    <xf numFmtId="0" fontId="1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43" fontId="6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2" fillId="0" borderId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9" fillId="0" borderId="0"/>
    <xf numFmtId="43" fontId="4" fillId="0" borderId="0" applyFont="0" applyFill="0" applyBorder="0" applyAlignment="0" applyProtection="0"/>
    <xf numFmtId="0" fontId="30" fillId="0" borderId="0"/>
    <xf numFmtId="0" fontId="5" fillId="0" borderId="0"/>
    <xf numFmtId="0" fontId="5" fillId="0" borderId="0">
      <alignment vertical="center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3" borderId="0" applyNumberFormat="0" applyBorder="0" applyAlignment="0" applyProtection="0"/>
    <xf numFmtId="0" fontId="33" fillId="44" borderId="0" applyNumberFormat="0" applyBorder="0" applyAlignment="0" applyProtection="0"/>
    <xf numFmtId="0" fontId="28" fillId="17" borderId="0" applyNumberFormat="0" applyBorder="0" applyAlignment="0" applyProtection="0"/>
    <xf numFmtId="0" fontId="33" fillId="41" borderId="0" applyNumberFormat="0" applyBorder="0" applyAlignment="0" applyProtection="0"/>
    <xf numFmtId="0" fontId="28" fillId="21" borderId="0" applyNumberFormat="0" applyBorder="0" applyAlignment="0" applyProtection="0"/>
    <xf numFmtId="0" fontId="33" fillId="42" borderId="0" applyNumberFormat="0" applyBorder="0" applyAlignment="0" applyProtection="0"/>
    <xf numFmtId="0" fontId="28" fillId="25" borderId="0" applyNumberFormat="0" applyBorder="0" applyAlignment="0" applyProtection="0"/>
    <xf numFmtId="0" fontId="33" fillId="45" borderId="0" applyNumberFormat="0" applyBorder="0" applyAlignment="0" applyProtection="0"/>
    <xf numFmtId="0" fontId="28" fillId="29" borderId="0" applyNumberFormat="0" applyBorder="0" applyAlignment="0" applyProtection="0"/>
    <xf numFmtId="0" fontId="33" fillId="46" borderId="0" applyNumberFormat="0" applyBorder="0" applyAlignment="0" applyProtection="0"/>
    <xf numFmtId="0" fontId="28" fillId="33" borderId="0" applyNumberFormat="0" applyBorder="0" applyAlignment="0" applyProtection="0"/>
    <xf numFmtId="0" fontId="33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0" borderId="0" applyNumberFormat="0" applyBorder="0" applyAlignment="0" applyProtection="0"/>
    <xf numFmtId="0" fontId="33" fillId="48" borderId="0" applyNumberFormat="0" applyBorder="0" applyAlignment="0" applyProtection="0"/>
    <xf numFmtId="0" fontId="28" fillId="14" borderId="0" applyNumberFormat="0" applyBorder="0" applyAlignment="0" applyProtection="0"/>
    <xf numFmtId="0" fontId="33" fillId="49" borderId="0" applyNumberFormat="0" applyBorder="0" applyAlignment="0" applyProtection="0"/>
    <xf numFmtId="0" fontId="28" fillId="18" borderId="0" applyNumberFormat="0" applyBorder="0" applyAlignment="0" applyProtection="0"/>
    <xf numFmtId="0" fontId="33" fillId="50" borderId="0" applyNumberFormat="0" applyBorder="0" applyAlignment="0" applyProtection="0"/>
    <xf numFmtId="0" fontId="28" fillId="22" borderId="0" applyNumberFormat="0" applyBorder="0" applyAlignment="0" applyProtection="0"/>
    <xf numFmtId="0" fontId="33" fillId="45" borderId="0" applyNumberFormat="0" applyBorder="0" applyAlignment="0" applyProtection="0"/>
    <xf numFmtId="0" fontId="28" fillId="26" borderId="0" applyNumberFormat="0" applyBorder="0" applyAlignment="0" applyProtection="0"/>
    <xf numFmtId="0" fontId="33" fillId="46" borderId="0" applyNumberFormat="0" applyBorder="0" applyAlignment="0" applyProtection="0"/>
    <xf numFmtId="0" fontId="28" fillId="30" borderId="0" applyNumberFormat="0" applyBorder="0" applyAlignment="0" applyProtection="0"/>
    <xf numFmtId="0" fontId="33" fillId="51" borderId="0" applyNumberFormat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Border="0" applyProtection="0">
      <alignment horizontal="left" vertical="center" wrapText="1"/>
      <protection locked="0"/>
    </xf>
    <xf numFmtId="0" fontId="18" fillId="4" borderId="0" applyNumberFormat="0" applyBorder="0" applyAlignment="0" applyProtection="0"/>
    <xf numFmtId="0" fontId="35" fillId="35" borderId="0" applyNumberFormat="0" applyBorder="0" applyAlignment="0" applyProtection="0"/>
    <xf numFmtId="0" fontId="6" fillId="9" borderId="9" applyNumberFormat="0" applyFont="0" applyAlignment="0" applyProtection="0"/>
    <xf numFmtId="0" fontId="36" fillId="39" borderId="15" applyNumberFormat="0" applyAlignment="0" applyProtection="0"/>
    <xf numFmtId="0" fontId="37" fillId="36" borderId="0" applyNumberFormat="0" applyBorder="0" applyAlignment="0" applyProtection="0"/>
    <xf numFmtId="0" fontId="38" fillId="52" borderId="15" applyNumberFormat="0" applyAlignment="0" applyProtection="0"/>
    <xf numFmtId="0" fontId="38" fillId="52" borderId="15" applyNumberFormat="0" applyAlignment="0" applyProtection="0"/>
    <xf numFmtId="0" fontId="22" fillId="7" borderId="5" applyNumberFormat="0" applyAlignment="0" applyProtection="0"/>
    <xf numFmtId="0" fontId="39" fillId="52" borderId="15" applyNumberFormat="0" applyAlignment="0" applyProtection="0"/>
    <xf numFmtId="0" fontId="40" fillId="53" borderId="16" applyNumberFormat="0" applyAlignment="0" applyProtection="0"/>
    <xf numFmtId="0" fontId="41" fillId="0" borderId="17" applyNumberFormat="0" applyFill="0" applyAlignment="0" applyProtection="0"/>
    <xf numFmtId="0" fontId="42" fillId="54" borderId="18" applyBorder="0" applyAlignment="0">
      <alignment horizontal="left" vertical="center" wrapText="1" indent="4"/>
    </xf>
    <xf numFmtId="0" fontId="24" fillId="8" borderId="8" applyNumberFormat="0" applyAlignment="0" applyProtection="0"/>
    <xf numFmtId="0" fontId="43" fillId="53" borderId="16" applyNumberFormat="0" applyAlignment="0" applyProtection="0"/>
    <xf numFmtId="3" fontId="44" fillId="55" borderId="12" applyFont="0" applyFill="0" applyProtection="0">
      <alignment horizontal="right" vertical="center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  <protection locked="0"/>
    </xf>
    <xf numFmtId="0" fontId="25" fillId="56" borderId="0">
      <alignment vertical="center"/>
    </xf>
    <xf numFmtId="0" fontId="40" fillId="53" borderId="16" applyNumberFormat="0" applyAlignment="0" applyProtection="0"/>
    <xf numFmtId="0" fontId="48" fillId="0" borderId="0" applyNumberFormat="0" applyFill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6" fillId="39" borderId="1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51" fillId="36" borderId="0" applyNumberFormat="0" applyBorder="0" applyAlignment="0" applyProtection="0"/>
    <xf numFmtId="0" fontId="5" fillId="57" borderId="12" applyNumberFormat="0" applyFont="0" applyBorder="0" applyProtection="0">
      <alignment horizontal="center" vertical="center"/>
    </xf>
    <xf numFmtId="0" fontId="5" fillId="57" borderId="12" applyNumberFormat="0" applyFont="0" applyBorder="0">
      <alignment horizontal="center" vertical="center"/>
    </xf>
    <xf numFmtId="0" fontId="14" fillId="0" borderId="2" applyNumberFormat="0" applyFill="0" applyAlignment="0" applyProtection="0"/>
    <xf numFmtId="0" fontId="52" fillId="0" borderId="19" applyNumberFormat="0" applyFill="0" applyAlignment="0" applyProtection="0"/>
    <xf numFmtId="0" fontId="53" fillId="55" borderId="22" applyNumberFormat="0" applyFill="0" applyBorder="0" applyAlignment="0" applyProtection="0">
      <alignment horizontal="left"/>
    </xf>
    <xf numFmtId="0" fontId="15" fillId="0" borderId="3" applyNumberFormat="0" applyFill="0" applyAlignment="0" applyProtection="0"/>
    <xf numFmtId="0" fontId="54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56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5" borderId="13" applyFont="0" applyBorder="0">
      <alignment horizontal="center" wrapText="1"/>
    </xf>
    <xf numFmtId="3" fontId="5" fillId="58" borderId="12" applyFont="0" applyProtection="0">
      <alignment horizontal="right" vertical="center"/>
    </xf>
    <xf numFmtId="10" fontId="5" fillId="58" borderId="12" applyFont="0" applyProtection="0">
      <alignment horizontal="right" vertical="center"/>
    </xf>
    <xf numFmtId="9" fontId="5" fillId="58" borderId="12" applyFont="0" applyProtection="0">
      <alignment horizontal="right" vertical="center"/>
    </xf>
    <xf numFmtId="0" fontId="5" fillId="58" borderId="13" applyNumberFormat="0" applyFont="0" applyBorder="0" applyProtection="0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17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35" borderId="0" applyNumberFormat="0" applyBorder="0" applyAlignment="0" applyProtection="0"/>
    <xf numFmtId="0" fontId="62" fillId="39" borderId="15" applyNumberFormat="0" applyAlignment="0" applyProtection="0"/>
    <xf numFmtId="0" fontId="62" fillId="39" borderId="15" applyNumberFormat="0" applyAlignment="0" applyProtection="0"/>
    <xf numFmtId="0" fontId="20" fillId="6" borderId="5" applyNumberFormat="0" applyAlignment="0" applyProtection="0"/>
    <xf numFmtId="165" fontId="5" fillId="59" borderId="12" applyFont="0">
      <alignment vertical="center"/>
      <protection locked="0"/>
    </xf>
    <xf numFmtId="3" fontId="5" fillId="59" borderId="12" applyFont="0">
      <alignment horizontal="right" vertical="center"/>
      <protection locked="0"/>
    </xf>
    <xf numFmtId="166" fontId="5" fillId="59" borderId="12" applyFont="0">
      <alignment horizontal="right" vertical="center"/>
      <protection locked="0"/>
    </xf>
    <xf numFmtId="167" fontId="5" fillId="60" borderId="12" applyFont="0">
      <alignment vertical="center"/>
      <protection locked="0"/>
    </xf>
    <xf numFmtId="10" fontId="5" fillId="59" borderId="12" applyFont="0">
      <alignment horizontal="right" vertical="center"/>
      <protection locked="0"/>
    </xf>
    <xf numFmtId="9" fontId="5" fillId="59" borderId="14" applyFont="0">
      <alignment horizontal="right" vertical="center"/>
      <protection locked="0"/>
    </xf>
    <xf numFmtId="168" fontId="5" fillId="59" borderId="12" applyFont="0">
      <alignment horizontal="right" vertical="center"/>
      <protection locked="0"/>
    </xf>
    <xf numFmtId="169" fontId="5" fillId="59" borderId="14" applyFont="0">
      <alignment horizontal="right" vertical="center"/>
      <protection locked="0"/>
    </xf>
    <xf numFmtId="0" fontId="5" fillId="59" borderId="12" applyFont="0">
      <alignment horizontal="center" vertical="center" wrapText="1"/>
      <protection locked="0"/>
    </xf>
    <xf numFmtId="49" fontId="5" fillId="59" borderId="12" applyFont="0">
      <alignment vertical="center"/>
      <protection locked="0"/>
    </xf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7" fillId="36" borderId="0" applyNumberFormat="0" applyBorder="0" applyAlignment="0" applyProtection="0"/>
    <xf numFmtId="0" fontId="63" fillId="52" borderId="24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4" fillId="8" borderId="8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3" fillId="0" borderId="7" applyNumberFormat="0" applyFill="0" applyAlignment="0" applyProtection="0"/>
    <xf numFmtId="0" fontId="64" fillId="0" borderId="17" applyNumberFormat="0" applyFill="0" applyAlignment="0" applyProtection="0"/>
    <xf numFmtId="0" fontId="65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170" fontId="5" fillId="0" borderId="0" applyFill="0" applyBorder="0" applyAlignment="0" applyProtection="0"/>
    <xf numFmtId="170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9" fillId="5" borderId="0" applyNumberFormat="0" applyBorder="0" applyAlignment="0" applyProtection="0"/>
    <xf numFmtId="0" fontId="67" fillId="63" borderId="11" applyFont="0" applyBorder="0" applyAlignment="0">
      <alignment horizontal="left" vertical="center" wrapText="1"/>
    </xf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5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6" fillId="0" borderId="0"/>
    <xf numFmtId="0" fontId="5" fillId="0" borderId="0"/>
    <xf numFmtId="0" fontId="68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6" fillId="9" borderId="9" applyNumberFormat="0" applyFont="0" applyAlignment="0" applyProtection="0"/>
    <xf numFmtId="0" fontId="31" fillId="9" borderId="9" applyNumberFormat="0" applyFont="0" applyAlignment="0" applyProtection="0"/>
    <xf numFmtId="0" fontId="5" fillId="61" borderId="23" applyNumberFormat="0" applyFont="0" applyAlignment="0" applyProtection="0"/>
    <xf numFmtId="0" fontId="31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5" fillId="61" borderId="23" applyNumberFormat="0" applyFont="0" applyAlignment="0" applyProtection="0"/>
    <xf numFmtId="3" fontId="5" fillId="64" borderId="12" applyFont="0">
      <alignment horizontal="right" vertical="center"/>
      <protection locked="0"/>
    </xf>
    <xf numFmtId="166" fontId="5" fillId="64" borderId="12" applyFont="0">
      <alignment horizontal="right" vertical="center"/>
      <protection locked="0"/>
    </xf>
    <xf numFmtId="10" fontId="5" fillId="64" borderId="12" applyFont="0">
      <alignment horizontal="right" vertical="center"/>
      <protection locked="0"/>
    </xf>
    <xf numFmtId="9" fontId="5" fillId="64" borderId="12" applyFont="0">
      <alignment horizontal="right" vertical="center"/>
      <protection locked="0"/>
    </xf>
    <xf numFmtId="168" fontId="5" fillId="64" borderId="12" applyFont="0">
      <alignment horizontal="right" vertical="center"/>
      <protection locked="0"/>
    </xf>
    <xf numFmtId="169" fontId="5" fillId="64" borderId="14" applyFont="0">
      <alignment horizontal="right" vertical="center"/>
      <protection locked="0"/>
    </xf>
    <xf numFmtId="0" fontId="5" fillId="64" borderId="12" applyFont="0">
      <alignment horizontal="center" vertical="center" wrapText="1"/>
      <protection locked="0"/>
    </xf>
    <xf numFmtId="0" fontId="5" fillId="64" borderId="12" applyNumberFormat="0" applyFont="0">
      <alignment horizontal="center" vertical="center" wrapText="1"/>
      <protection locked="0"/>
    </xf>
    <xf numFmtId="0" fontId="73" fillId="52" borderId="24" applyNumberFormat="0" applyAlignment="0" applyProtection="0"/>
    <xf numFmtId="0" fontId="73" fillId="52" borderId="24" applyNumberFormat="0" applyAlignment="0" applyProtection="0"/>
    <xf numFmtId="0" fontId="21" fillId="7" borderId="6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" fillId="65" borderId="12" applyNumberFormat="0" applyFont="0" applyAlignment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5" fillId="66" borderId="12" applyFont="0">
      <alignment horizontal="right" vertical="center"/>
      <protection locked="0"/>
    </xf>
    <xf numFmtId="0" fontId="61" fillId="35" borderId="0" applyNumberFormat="0" applyBorder="0" applyAlignment="0" applyProtection="0"/>
    <xf numFmtId="0" fontId="63" fillId="52" borderId="24" applyNumberFormat="0" applyAlignment="0" applyProtection="0"/>
    <xf numFmtId="0" fontId="23" fillId="0" borderId="7" applyNumberFormat="0" applyFill="0" applyAlignment="0" applyProtection="0"/>
    <xf numFmtId="0" fontId="6" fillId="67" borderId="12"/>
    <xf numFmtId="40" fontId="6" fillId="67" borderId="12"/>
    <xf numFmtId="40" fontId="31" fillId="67" borderId="12"/>
    <xf numFmtId="0" fontId="6" fillId="68" borderId="12"/>
    <xf numFmtId="40" fontId="6" fillId="68" borderId="12"/>
    <xf numFmtId="40" fontId="31" fillId="68" borderId="12"/>
    <xf numFmtId="49" fontId="74" fillId="69" borderId="25">
      <alignment horizontal="center" wrapText="1"/>
    </xf>
    <xf numFmtId="49" fontId="75" fillId="69" borderId="25">
      <alignment horizontal="center" wrapText="1"/>
    </xf>
    <xf numFmtId="175" fontId="6" fillId="70" borderId="26">
      <alignment horizontal="left"/>
    </xf>
    <xf numFmtId="175" fontId="6" fillId="71" borderId="26">
      <alignment horizontal="left"/>
    </xf>
    <xf numFmtId="49" fontId="76" fillId="0" borderId="0"/>
    <xf numFmtId="175" fontId="27" fillId="72" borderId="26">
      <alignment horizontal="left" vertical="center"/>
    </xf>
    <xf numFmtId="0" fontId="6" fillId="73" borderId="12"/>
    <xf numFmtId="0" fontId="6" fillId="73" borderId="12"/>
    <xf numFmtId="0" fontId="31" fillId="73" borderId="12"/>
    <xf numFmtId="0" fontId="6" fillId="74" borderId="26">
      <alignment horizontal="center" textRotation="90"/>
    </xf>
    <xf numFmtId="0" fontId="6" fillId="75" borderId="26">
      <alignment horizontal="center" textRotation="90"/>
    </xf>
    <xf numFmtId="0" fontId="6" fillId="76" borderId="26">
      <alignment horizontal="center" textRotation="90"/>
    </xf>
    <xf numFmtId="0" fontId="6" fillId="67" borderId="12"/>
    <xf numFmtId="0" fontId="6" fillId="67" borderId="12"/>
    <xf numFmtId="0" fontId="31" fillId="67" borderId="12"/>
    <xf numFmtId="0" fontId="6" fillId="77" borderId="12"/>
    <xf numFmtId="40" fontId="6" fillId="67" borderId="12"/>
    <xf numFmtId="40" fontId="31" fillId="67" borderId="12"/>
    <xf numFmtId="0" fontId="6" fillId="67" borderId="12"/>
    <xf numFmtId="40" fontId="6" fillId="67" borderId="12"/>
    <xf numFmtId="40" fontId="31" fillId="67" borderId="12"/>
    <xf numFmtId="175" fontId="6" fillId="68" borderId="12"/>
    <xf numFmtId="40" fontId="6" fillId="68" borderId="12"/>
    <xf numFmtId="40" fontId="31" fillId="68" borderId="12"/>
    <xf numFmtId="49" fontId="74" fillId="69" borderId="25">
      <alignment vertical="center"/>
    </xf>
    <xf numFmtId="49" fontId="75" fillId="69" borderId="25">
      <alignment vertical="center"/>
    </xf>
    <xf numFmtId="0" fontId="6" fillId="71" borderId="26">
      <alignment horizontal="center"/>
    </xf>
    <xf numFmtId="49" fontId="5" fillId="0" borderId="0">
      <alignment horizontal="right"/>
    </xf>
    <xf numFmtId="175" fontId="27" fillId="78" borderId="26">
      <alignment horizontal="left"/>
    </xf>
    <xf numFmtId="0" fontId="6" fillId="79" borderId="12"/>
    <xf numFmtId="40" fontId="6" fillId="79" borderId="12"/>
    <xf numFmtId="40" fontId="31" fillId="79" borderId="12"/>
    <xf numFmtId="175" fontId="6" fillId="78" borderId="26">
      <alignment horizontal="right" indent="2"/>
    </xf>
    <xf numFmtId="0" fontId="6" fillId="71" borderId="26">
      <alignment horizontal="center"/>
    </xf>
    <xf numFmtId="0" fontId="6" fillId="80" borderId="12"/>
    <xf numFmtId="40" fontId="6" fillId="80" borderId="12"/>
    <xf numFmtId="40" fontId="31" fillId="80" borderId="12"/>
    <xf numFmtId="0" fontId="77" fillId="62" borderId="0" applyNumberFormat="0" applyBorder="0" applyAlignment="0" applyProtection="0"/>
    <xf numFmtId="176" fontId="5" fillId="55" borderId="12" applyFont="0">
      <alignment horizontal="center" vertical="center"/>
    </xf>
    <xf numFmtId="3" fontId="5" fillId="55" borderId="12" applyFont="0">
      <alignment horizontal="right" vertical="center"/>
    </xf>
    <xf numFmtId="177" fontId="5" fillId="55" borderId="12" applyFont="0">
      <alignment horizontal="right" vertical="center"/>
    </xf>
    <xf numFmtId="166" fontId="5" fillId="55" borderId="12" applyFont="0">
      <alignment horizontal="right" vertical="center"/>
    </xf>
    <xf numFmtId="10" fontId="5" fillId="55" borderId="12" applyFont="0">
      <alignment horizontal="right" vertical="center"/>
    </xf>
    <xf numFmtId="9" fontId="5" fillId="55" borderId="12" applyFont="0">
      <alignment horizontal="right" vertical="center"/>
    </xf>
    <xf numFmtId="178" fontId="5" fillId="55" borderId="12" applyFont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71" fillId="0" borderId="0"/>
    <xf numFmtId="0" fontId="5" fillId="0" borderId="0"/>
    <xf numFmtId="165" fontId="5" fillId="81" borderId="12" applyFont="0">
      <alignment vertical="center"/>
    </xf>
    <xf numFmtId="1" fontId="5" fillId="81" borderId="12" applyFont="0">
      <alignment horizontal="right" vertical="center"/>
    </xf>
    <xf numFmtId="167" fontId="5" fillId="81" borderId="12" applyFont="0">
      <alignment vertical="center"/>
    </xf>
    <xf numFmtId="9" fontId="5" fillId="81" borderId="12" applyFont="0">
      <alignment horizontal="right" vertical="center"/>
    </xf>
    <xf numFmtId="168" fontId="5" fillId="81" borderId="12" applyFont="0">
      <alignment horizontal="right" vertical="center"/>
    </xf>
    <xf numFmtId="10" fontId="5" fillId="81" borderId="12" applyFont="0">
      <alignment horizontal="right" vertical="center"/>
    </xf>
    <xf numFmtId="0" fontId="5" fillId="81" borderId="12" applyFont="0">
      <alignment horizontal="center" vertical="center" wrapText="1"/>
    </xf>
    <xf numFmtId="49" fontId="5" fillId="81" borderId="12" applyFont="0">
      <alignment vertical="center"/>
    </xf>
    <xf numFmtId="167" fontId="5" fillId="82" borderId="12" applyFont="0">
      <alignment vertical="center"/>
    </xf>
    <xf numFmtId="9" fontId="5" fillId="82" borderId="12" applyFont="0">
      <alignment horizontal="right" vertical="center"/>
    </xf>
    <xf numFmtId="165" fontId="5" fillId="83" borderId="12">
      <alignment vertical="center"/>
    </xf>
    <xf numFmtId="167" fontId="5" fillId="84" borderId="12" applyFont="0">
      <alignment horizontal="right" vertical="center"/>
    </xf>
    <xf numFmtId="1" fontId="5" fillId="84" borderId="12" applyFont="0">
      <alignment horizontal="right" vertical="center"/>
    </xf>
    <xf numFmtId="167" fontId="5" fillId="84" borderId="12" applyFont="0">
      <alignment vertical="center"/>
    </xf>
    <xf numFmtId="166" fontId="5" fillId="84" borderId="12" applyFont="0">
      <alignment vertical="center"/>
    </xf>
    <xf numFmtId="10" fontId="5" fillId="84" borderId="12" applyFont="0">
      <alignment horizontal="right" vertical="center"/>
    </xf>
    <xf numFmtId="9" fontId="5" fillId="84" borderId="12" applyFont="0">
      <alignment horizontal="right" vertical="center"/>
    </xf>
    <xf numFmtId="168" fontId="5" fillId="84" borderId="12" applyFont="0">
      <alignment horizontal="right" vertical="center"/>
    </xf>
    <xf numFmtId="10" fontId="5" fillId="84" borderId="18" applyFont="0">
      <alignment horizontal="right" vertical="center"/>
    </xf>
    <xf numFmtId="0" fontId="5" fillId="84" borderId="12" applyFont="0">
      <alignment horizontal="center" vertical="center" wrapText="1"/>
    </xf>
    <xf numFmtId="49" fontId="5" fillId="84" borderId="12" applyFont="0">
      <alignment vertical="center"/>
    </xf>
    <xf numFmtId="0" fontId="39" fillId="52" borderId="15" applyNumberFormat="0" applyAlignment="0" applyProtection="0"/>
    <xf numFmtId="0" fontId="34" fillId="0" borderId="0" applyNumberFormat="0" applyFont="0" applyFill="0" applyBorder="0" applyAlignment="0" applyProtection="0">
      <alignment horizontal="left" vertical="top" wrapText="1"/>
      <protection locked="0"/>
    </xf>
    <xf numFmtId="0" fontId="5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5" fillId="0" borderId="19" applyAlignment="0">
      <alignment horizontal="left" vertical="top" wrapText="1"/>
      <protection locked="0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78" fillId="0" borderId="27" applyNumberFormat="0" applyFill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0" fontId="18" fillId="4" borderId="0" applyNumberFormat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9" fillId="0" borderId="27" applyNumberFormat="0" applyFill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180" fontId="80" fillId="0" borderId="0" applyFill="0" applyBorder="0">
      <alignment horizontal="right" vertical="top"/>
    </xf>
    <xf numFmtId="0" fontId="81" fillId="0" borderId="0">
      <alignment horizontal="center" wrapText="1"/>
    </xf>
    <xf numFmtId="41" fontId="80" fillId="0" borderId="0" applyFill="0" applyBorder="0" applyAlignment="0" applyProtection="0">
      <alignment horizontal="right" vertical="top"/>
    </xf>
    <xf numFmtId="181" fontId="82" fillId="0" borderId="0"/>
    <xf numFmtId="0" fontId="80" fillId="0" borderId="0" applyFill="0" applyBorder="0">
      <alignment horizontal="left"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8" fillId="33" borderId="0" applyNumberFormat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6" fillId="0" borderId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9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21">
    <xf numFmtId="0" fontId="0" fillId="0" borderId="0" xfId="0"/>
    <xf numFmtId="0" fontId="3" fillId="2" borderId="0" xfId="1" applyFont="1" applyFill="1" applyAlignment="1">
      <alignment horizontal="right"/>
    </xf>
    <xf numFmtId="0" fontId="0" fillId="0" borderId="0" xfId="0" applyAlignment="1">
      <alignment horizontal="center"/>
    </xf>
    <xf numFmtId="0" fontId="84" fillId="0" borderId="0" xfId="0" applyFont="1"/>
    <xf numFmtId="0" fontId="8" fillId="0" borderId="0" xfId="4" applyFont="1" applyFill="1" applyAlignment="1">
      <alignment horizontal="right"/>
    </xf>
    <xf numFmtId="0" fontId="8" fillId="0" borderId="0" xfId="4" applyFont="1" applyFill="1"/>
    <xf numFmtId="0" fontId="8" fillId="0" borderId="0" xfId="4" applyFont="1" applyFill="1" applyAlignment="1">
      <alignment horizontal="center"/>
    </xf>
    <xf numFmtId="0" fontId="3" fillId="0" borderId="0" xfId="1" applyFont="1" applyAlignment="1">
      <alignment horizontal="right"/>
    </xf>
    <xf numFmtId="0" fontId="2" fillId="86" borderId="1" xfId="1" applyFont="1" applyFill="1" applyBorder="1" applyAlignment="1">
      <alignment horizontal="center"/>
    </xf>
    <xf numFmtId="0" fontId="2" fillId="86" borderId="0" xfId="1" applyFont="1" applyFill="1" applyAlignment="1">
      <alignment horizontal="right"/>
    </xf>
    <xf numFmtId="0" fontId="0" fillId="54" borderId="0" xfId="0" applyFill="1"/>
    <xf numFmtId="0" fontId="84" fillId="54" borderId="0" xfId="0" applyFont="1" applyFill="1"/>
    <xf numFmtId="0" fontId="83" fillId="54" borderId="0" xfId="0" applyFont="1" applyFill="1"/>
    <xf numFmtId="0" fontId="6" fillId="0" borderId="0" xfId="15199"/>
    <xf numFmtId="0" fontId="86" fillId="0" borderId="0" xfId="15199" applyFont="1"/>
    <xf numFmtId="184" fontId="86" fillId="0" borderId="0" xfId="15199" applyNumberFormat="1" applyFont="1"/>
    <xf numFmtId="185" fontId="6" fillId="0" borderId="0" xfId="15199" applyNumberFormat="1"/>
    <xf numFmtId="9" fontId="90" fillId="0" borderId="12" xfId="15200" applyFont="1" applyBorder="1"/>
    <xf numFmtId="0" fontId="91" fillId="0" borderId="12" xfId="15199" applyFont="1" applyBorder="1"/>
    <xf numFmtId="182" fontId="90" fillId="0" borderId="12" xfId="15121" applyNumberFormat="1" applyFont="1" applyBorder="1"/>
    <xf numFmtId="0" fontId="92" fillId="85" borderId="12" xfId="15199" applyFont="1" applyFill="1" applyBorder="1"/>
    <xf numFmtId="183" fontId="91" fillId="0" borderId="12" xfId="15199" applyNumberFormat="1" applyFont="1" applyBorder="1"/>
    <xf numFmtId="183" fontId="90" fillId="0" borderId="12" xfId="15200" applyNumberFormat="1" applyFont="1" applyBorder="1"/>
    <xf numFmtId="182" fontId="90" fillId="0" borderId="12" xfId="15142" applyNumberFormat="1" applyFont="1" applyBorder="1"/>
    <xf numFmtId="0" fontId="91" fillId="0" borderId="0" xfId="15199" applyFont="1"/>
    <xf numFmtId="0" fontId="93" fillId="0" borderId="0" xfId="15199" applyFont="1"/>
    <xf numFmtId="0" fontId="6" fillId="0" borderId="0" xfId="15199" applyAlignment="1">
      <alignment horizontal="right"/>
    </xf>
    <xf numFmtId="0" fontId="94" fillId="87" borderId="0" xfId="15201" applyFont="1" applyFill="1"/>
    <xf numFmtId="0" fontId="95" fillId="87" borderId="0" xfId="15201" applyFont="1" applyFill="1"/>
    <xf numFmtId="0" fontId="10" fillId="89" borderId="0" xfId="15201" applyFont="1" applyFill="1"/>
    <xf numFmtId="0" fontId="6" fillId="87" borderId="0" xfId="15201" applyFill="1"/>
    <xf numFmtId="0" fontId="69" fillId="0" borderId="0" xfId="15202"/>
    <xf numFmtId="0" fontId="96" fillId="88" borderId="0" xfId="15201" applyFont="1" applyFill="1" applyAlignment="1">
      <alignment horizontal="center" vertical="center" wrapText="1"/>
    </xf>
    <xf numFmtId="0" fontId="97" fillId="87" borderId="12" xfId="15201" applyFont="1" applyFill="1" applyBorder="1"/>
    <xf numFmtId="3" fontId="97" fillId="0" borderId="12" xfId="15201" quotePrefix="1" applyNumberFormat="1" applyFont="1" applyBorder="1" applyAlignment="1">
      <alignment horizontal="right"/>
    </xf>
    <xf numFmtId="0" fontId="98" fillId="87" borderId="12" xfId="15201" applyFont="1" applyFill="1" applyBorder="1"/>
    <xf numFmtId="3" fontId="98" fillId="0" borderId="12" xfId="15201" quotePrefix="1" applyNumberFormat="1" applyFont="1" applyBorder="1" applyAlignment="1">
      <alignment horizontal="right"/>
    </xf>
    <xf numFmtId="0" fontId="99" fillId="87" borderId="12" xfId="15201" applyFont="1" applyFill="1" applyBorder="1"/>
    <xf numFmtId="0" fontId="97" fillId="87" borderId="12" xfId="15201" applyFont="1" applyFill="1" applyBorder="1" applyAlignment="1">
      <alignment horizontal="left" indent="1"/>
    </xf>
    <xf numFmtId="0" fontId="94" fillId="87" borderId="0" xfId="13042" applyFont="1" applyFill="1"/>
    <xf numFmtId="0" fontId="95" fillId="89" borderId="0" xfId="13042" applyFont="1" applyFill="1"/>
    <xf numFmtId="0" fontId="10" fillId="89" borderId="0" xfId="13042" applyFont="1" applyFill="1"/>
    <xf numFmtId="0" fontId="95" fillId="87" borderId="0" xfId="13042" applyFont="1" applyFill="1"/>
    <xf numFmtId="0" fontId="89" fillId="88" borderId="32" xfId="13042" applyFont="1" applyFill="1" applyBorder="1" applyAlignment="1">
      <alignment horizontal="center" vertical="center" wrapText="1"/>
    </xf>
    <xf numFmtId="182" fontId="89" fillId="88" borderId="32" xfId="15203" applyNumberFormat="1" applyFont="1" applyFill="1" applyBorder="1" applyAlignment="1">
      <alignment horizontal="center" vertical="center" wrapText="1"/>
    </xf>
    <xf numFmtId="0" fontId="11" fillId="89" borderId="0" xfId="13042" applyFont="1" applyFill="1"/>
    <xf numFmtId="0" fontId="100" fillId="89" borderId="12" xfId="13042" applyFont="1" applyFill="1" applyBorder="1" applyAlignment="1">
      <alignment horizontal="right"/>
    </xf>
    <xf numFmtId="0" fontId="100" fillId="89" borderId="13" xfId="13042" applyFont="1" applyFill="1" applyBorder="1" applyAlignment="1">
      <alignment wrapText="1"/>
    </xf>
    <xf numFmtId="182" fontId="100" fillId="0" borderId="12" xfId="15204" applyNumberFormat="1" applyFont="1" applyFill="1" applyBorder="1" applyAlignment="1">
      <alignment horizontal="right"/>
    </xf>
    <xf numFmtId="0" fontId="101" fillId="90" borderId="12" xfId="13042" applyFont="1" applyFill="1" applyBorder="1" applyAlignment="1">
      <alignment horizontal="right" wrapText="1"/>
    </xf>
    <xf numFmtId="182" fontId="101" fillId="89" borderId="12" xfId="15204" applyNumberFormat="1" applyFont="1" applyFill="1" applyBorder="1" applyAlignment="1">
      <alignment horizontal="right"/>
    </xf>
    <xf numFmtId="0" fontId="102" fillId="89" borderId="14" xfId="13042" applyFont="1" applyFill="1" applyBorder="1" applyAlignment="1">
      <alignment horizontal="right"/>
    </xf>
    <xf numFmtId="0" fontId="102" fillId="89" borderId="28" xfId="13042" applyFont="1" applyFill="1" applyBorder="1" applyAlignment="1">
      <alignment wrapText="1"/>
    </xf>
    <xf numFmtId="182" fontId="100" fillId="0" borderId="14" xfId="15204" applyNumberFormat="1" applyFont="1" applyFill="1" applyBorder="1" applyAlignment="1">
      <alignment horizontal="right"/>
    </xf>
    <xf numFmtId="0" fontId="101" fillId="90" borderId="14" xfId="13042" applyFont="1" applyFill="1" applyBorder="1" applyAlignment="1">
      <alignment horizontal="right" wrapText="1"/>
    </xf>
    <xf numFmtId="182" fontId="101" fillId="89" borderId="14" xfId="15204" applyNumberFormat="1" applyFont="1" applyFill="1" applyBorder="1" applyAlignment="1">
      <alignment horizontal="right"/>
    </xf>
    <xf numFmtId="0" fontId="103" fillId="89" borderId="13" xfId="13042" applyFont="1" applyFill="1" applyBorder="1"/>
    <xf numFmtId="0" fontId="104" fillId="89" borderId="11" xfId="13042" applyFont="1" applyFill="1" applyBorder="1"/>
    <xf numFmtId="182" fontId="104" fillId="0" borderId="18" xfId="15203" applyNumberFormat="1" applyFont="1" applyFill="1" applyBorder="1" applyAlignment="1">
      <alignment horizontal="right"/>
    </xf>
    <xf numFmtId="0" fontId="105" fillId="89" borderId="11" xfId="13042" applyFont="1" applyFill="1" applyBorder="1" applyAlignment="1">
      <alignment horizontal="right" wrapText="1"/>
    </xf>
    <xf numFmtId="182" fontId="105" fillId="89" borderId="18" xfId="15203" applyNumberFormat="1" applyFont="1" applyFill="1" applyBorder="1" applyAlignment="1">
      <alignment horizontal="right"/>
    </xf>
    <xf numFmtId="0" fontId="100" fillId="89" borderId="32" xfId="13042" applyFont="1" applyFill="1" applyBorder="1" applyAlignment="1">
      <alignment horizontal="right"/>
    </xf>
    <xf numFmtId="0" fontId="100" fillId="89" borderId="33" xfId="13042" applyFont="1" applyFill="1" applyBorder="1" applyAlignment="1">
      <alignment wrapText="1"/>
    </xf>
    <xf numFmtId="182" fontId="100" fillId="0" borderId="32" xfId="15204" applyNumberFormat="1" applyFont="1" applyFill="1" applyBorder="1" applyAlignment="1">
      <alignment horizontal="right"/>
    </xf>
    <xf numFmtId="0" fontId="101" fillId="90" borderId="32" xfId="13042" applyFont="1" applyFill="1" applyBorder="1" applyAlignment="1">
      <alignment horizontal="right" wrapText="1"/>
    </xf>
    <xf numFmtId="182" fontId="101" fillId="89" borderId="32" xfId="15204" applyNumberFormat="1" applyFont="1" applyFill="1" applyBorder="1" applyAlignment="1">
      <alignment horizontal="right"/>
    </xf>
    <xf numFmtId="0" fontId="102" fillId="89" borderId="13" xfId="13042" applyFont="1" applyFill="1" applyBorder="1" applyAlignment="1">
      <alignment wrapText="1"/>
    </xf>
    <xf numFmtId="0" fontId="103" fillId="89" borderId="22" xfId="13042" applyFont="1" applyFill="1" applyBorder="1"/>
    <xf numFmtId="0" fontId="104" fillId="89" borderId="0" xfId="13042" applyFont="1" applyFill="1"/>
    <xf numFmtId="182" fontId="104" fillId="0" borderId="0" xfId="15203" applyNumberFormat="1" applyFont="1" applyFill="1" applyBorder="1" applyAlignment="1">
      <alignment horizontal="right"/>
    </xf>
    <xf numFmtId="0" fontId="105" fillId="89" borderId="0" xfId="13042" applyFont="1" applyFill="1" applyAlignment="1">
      <alignment horizontal="right" wrapText="1"/>
    </xf>
    <xf numFmtId="182" fontId="105" fillId="89" borderId="31" xfId="15203" applyNumberFormat="1" applyFont="1" applyFill="1" applyBorder="1" applyAlignment="1">
      <alignment horizontal="right"/>
    </xf>
    <xf numFmtId="187" fontId="101" fillId="90" borderId="12" xfId="13042" applyNumberFormat="1" applyFont="1" applyFill="1" applyBorder="1" applyAlignment="1">
      <alignment horizontal="right" wrapText="1"/>
    </xf>
    <xf numFmtId="0" fontId="104" fillId="89" borderId="22" xfId="13042" applyFont="1" applyFill="1" applyBorder="1"/>
    <xf numFmtId="169" fontId="100" fillId="0" borderId="12" xfId="15200" applyNumberFormat="1" applyFont="1" applyFill="1" applyBorder="1" applyAlignment="1">
      <alignment horizontal="right"/>
    </xf>
    <xf numFmtId="169" fontId="101" fillId="89" borderId="12" xfId="15200" applyNumberFormat="1" applyFont="1" applyFill="1" applyBorder="1" applyAlignment="1">
      <alignment horizontal="right"/>
    </xf>
    <xf numFmtId="183" fontId="100" fillId="0" borderId="12" xfId="15200" applyNumberFormat="1" applyFont="1" applyFill="1" applyBorder="1" applyAlignment="1">
      <alignment horizontal="right"/>
    </xf>
    <xf numFmtId="183" fontId="100" fillId="0" borderId="12" xfId="14951" applyNumberFormat="1" applyFont="1" applyFill="1" applyBorder="1" applyAlignment="1">
      <alignment horizontal="right"/>
    </xf>
    <xf numFmtId="0" fontId="103" fillId="89" borderId="13" xfId="13042" applyFont="1" applyFill="1" applyBorder="1" applyAlignment="1">
      <alignment vertical="top"/>
    </xf>
    <xf numFmtId="0" fontId="103" fillId="89" borderId="11" xfId="13042" applyFont="1" applyFill="1" applyBorder="1" applyAlignment="1">
      <alignment vertical="top" wrapText="1"/>
    </xf>
    <xf numFmtId="0" fontId="103" fillId="0" borderId="11" xfId="13042" applyFont="1" applyBorder="1" applyAlignment="1">
      <alignment vertical="top" wrapText="1"/>
    </xf>
    <xf numFmtId="0" fontId="106" fillId="89" borderId="11" xfId="13042" applyFont="1" applyFill="1" applyBorder="1" applyAlignment="1">
      <alignment vertical="top" wrapText="1"/>
    </xf>
    <xf numFmtId="0" fontId="106" fillId="89" borderId="18" xfId="13042" applyFont="1" applyFill="1" applyBorder="1" applyAlignment="1">
      <alignment vertical="top" wrapText="1"/>
    </xf>
    <xf numFmtId="10" fontId="107" fillId="0" borderId="0" xfId="15206" applyNumberFormat="1" applyFont="1" applyFill="1" applyBorder="1"/>
    <xf numFmtId="0" fontId="90" fillId="0" borderId="0" xfId="15205" applyFont="1"/>
    <xf numFmtId="0" fontId="90" fillId="0" borderId="34" xfId="15205" applyFont="1" applyBorder="1"/>
    <xf numFmtId="189" fontId="90" fillId="0" borderId="0" xfId="15205" applyNumberFormat="1" applyFont="1"/>
    <xf numFmtId="189" fontId="90" fillId="0" borderId="34" xfId="15205" applyNumberFormat="1" applyFont="1" applyBorder="1"/>
    <xf numFmtId="189" fontId="90" fillId="0" borderId="0" xfId="15208" applyNumberFormat="1" applyFont="1" applyFill="1" applyBorder="1"/>
    <xf numFmtId="189" fontId="90" fillId="0" borderId="34" xfId="15208" applyNumberFormat="1" applyFont="1" applyFill="1" applyBorder="1"/>
    <xf numFmtId="0" fontId="107" fillId="0" borderId="0" xfId="15205" applyFont="1"/>
    <xf numFmtId="189" fontId="107" fillId="0" borderId="0" xfId="15208" applyNumberFormat="1" applyFont="1" applyFill="1" applyBorder="1"/>
    <xf numFmtId="3" fontId="90" fillId="0" borderId="0" xfId="15208" applyNumberFormat="1" applyFont="1" applyBorder="1"/>
    <xf numFmtId="182" fontId="90" fillId="0" borderId="0" xfId="15208" applyNumberFormat="1" applyFont="1"/>
    <xf numFmtId="0" fontId="6" fillId="0" borderId="0" xfId="15201"/>
    <xf numFmtId="3" fontId="108" fillId="0" borderId="12" xfId="15201" quotePrefix="1" applyNumberFormat="1" applyFont="1" applyBorder="1" applyAlignment="1">
      <alignment horizontal="right"/>
    </xf>
    <xf numFmtId="3" fontId="109" fillId="0" borderId="12" xfId="15201" quotePrefix="1" applyNumberFormat="1" applyFont="1" applyBorder="1" applyAlignment="1">
      <alignment horizontal="right"/>
    </xf>
    <xf numFmtId="10" fontId="108" fillId="0" borderId="12" xfId="14951" quotePrefix="1" applyNumberFormat="1" applyFont="1" applyFill="1" applyBorder="1" applyAlignment="1">
      <alignment horizontal="right"/>
    </xf>
    <xf numFmtId="14" fontId="110" fillId="0" borderId="0" xfId="15201" applyNumberFormat="1" applyFont="1" applyAlignment="1">
      <alignment horizontal="center" vertical="center" wrapText="1"/>
    </xf>
    <xf numFmtId="0" fontId="111" fillId="0" borderId="0" xfId="15205" applyFont="1"/>
    <xf numFmtId="189" fontId="90" fillId="0" borderId="0" xfId="15209" applyNumberFormat="1" applyFont="1" applyFill="1" applyBorder="1"/>
    <xf numFmtId="189" fontId="107" fillId="0" borderId="0" xfId="15209" applyNumberFormat="1" applyFont="1" applyFill="1" applyBorder="1"/>
    <xf numFmtId="0" fontId="107" fillId="0" borderId="11" xfId="15205" applyFont="1" applyBorder="1"/>
    <xf numFmtId="10" fontId="107" fillId="0" borderId="11" xfId="15206" applyNumberFormat="1" applyFont="1" applyFill="1" applyBorder="1"/>
    <xf numFmtId="0" fontId="107" fillId="0" borderId="36" xfId="15205" quotePrefix="1" applyFont="1" applyBorder="1"/>
    <xf numFmtId="10" fontId="107" fillId="0" borderId="36" xfId="15206" applyNumberFormat="1" applyFont="1" applyFill="1" applyBorder="1"/>
    <xf numFmtId="14" fontId="112" fillId="91" borderId="12" xfId="15199" applyNumberFormat="1" applyFont="1" applyFill="1" applyBorder="1"/>
    <xf numFmtId="0" fontId="113" fillId="91" borderId="28" xfId="15205" applyFont="1" applyFill="1" applyBorder="1" applyAlignment="1">
      <alignment horizontal="centerContinuous"/>
    </xf>
    <xf numFmtId="0" fontId="113" fillId="91" borderId="30" xfId="15205" applyFont="1" applyFill="1" applyBorder="1" applyAlignment="1">
      <alignment horizontal="centerContinuous"/>
    </xf>
    <xf numFmtId="0" fontId="113" fillId="91" borderId="14" xfId="15205" applyFont="1" applyFill="1" applyBorder="1" applyAlignment="1">
      <alignment horizontal="center"/>
    </xf>
    <xf numFmtId="188" fontId="112" fillId="91" borderId="33" xfId="15205" applyNumberFormat="1" applyFont="1" applyFill="1" applyBorder="1"/>
    <xf numFmtId="188" fontId="112" fillId="91" borderId="32" xfId="15205" applyNumberFormat="1" applyFont="1" applyFill="1" applyBorder="1"/>
    <xf numFmtId="0" fontId="114" fillId="88" borderId="0" xfId="15201" applyFont="1" applyFill="1" applyAlignment="1">
      <alignment horizontal="left" vertical="center" wrapText="1"/>
    </xf>
    <xf numFmtId="14" fontId="114" fillId="88" borderId="0" xfId="15201" applyNumberFormat="1" applyFont="1" applyFill="1" applyAlignment="1">
      <alignment horizontal="center" vertical="center" wrapText="1"/>
    </xf>
    <xf numFmtId="0" fontId="107" fillId="0" borderId="34" xfId="15205" applyFont="1" applyBorder="1"/>
    <xf numFmtId="189" fontId="107" fillId="0" borderId="34" xfId="15205" applyNumberFormat="1" applyFont="1" applyBorder="1"/>
    <xf numFmtId="0" fontId="114" fillId="88" borderId="0" xfId="13042" applyFont="1" applyFill="1" applyAlignment="1">
      <alignment horizontal="center" vertical="center" wrapText="1"/>
    </xf>
    <xf numFmtId="0" fontId="115" fillId="88" borderId="0" xfId="15201" applyFont="1" applyFill="1" applyAlignment="1">
      <alignment horizontal="left" vertical="center" wrapText="1"/>
    </xf>
    <xf numFmtId="0" fontId="114" fillId="88" borderId="0" xfId="15201" applyFont="1" applyFill="1" applyAlignment="1">
      <alignment horizontal="center" vertical="center" wrapText="1"/>
    </xf>
    <xf numFmtId="0" fontId="85" fillId="0" borderId="0" xfId="1" applyFont="1" applyAlignment="1">
      <alignment horizontal="right"/>
    </xf>
    <xf numFmtId="0" fontId="116" fillId="86" borderId="1" xfId="1" applyFont="1" applyFill="1" applyBorder="1" applyAlignment="1">
      <alignment horizontal="left"/>
    </xf>
    <xf numFmtId="0" fontId="112" fillId="86" borderId="1" xfId="1" applyFont="1" applyFill="1" applyBorder="1" applyAlignment="1">
      <alignment horizontal="center"/>
    </xf>
    <xf numFmtId="0" fontId="112" fillId="86" borderId="0" xfId="1" applyFont="1" applyFill="1" applyAlignment="1">
      <alignment horizontal="center"/>
    </xf>
    <xf numFmtId="0" fontId="112" fillId="86" borderId="0" xfId="1" applyFont="1" applyFill="1"/>
    <xf numFmtId="0" fontId="100" fillId="0" borderId="0" xfId="4" applyFont="1" applyFill="1" applyAlignment="1">
      <alignment horizontal="right"/>
    </xf>
    <xf numFmtId="0" fontId="100" fillId="0" borderId="0" xfId="4" applyFont="1" applyFill="1"/>
    <xf numFmtId="0" fontId="100" fillId="0" borderId="0" xfId="4" applyFont="1" applyFill="1" applyAlignment="1">
      <alignment horizontal="center"/>
    </xf>
    <xf numFmtId="14" fontId="100" fillId="0" borderId="0" xfId="4" applyNumberFormat="1" applyFont="1" applyFill="1" applyAlignment="1">
      <alignment horizontal="center"/>
    </xf>
    <xf numFmtId="0" fontId="104" fillId="0" borderId="0" xfId="4" applyFont="1" applyFill="1" applyAlignment="1">
      <alignment horizontal="center"/>
    </xf>
    <xf numFmtId="0" fontId="100" fillId="2" borderId="0" xfId="4" applyFont="1" applyFill="1"/>
    <xf numFmtId="0" fontId="97" fillId="0" borderId="0" xfId="4" applyFont="1" applyFill="1"/>
    <xf numFmtId="0" fontId="97" fillId="0" borderId="0" xfId="4" applyFont="1" applyFill="1" applyAlignment="1">
      <alignment horizontal="center"/>
    </xf>
    <xf numFmtId="0" fontId="104" fillId="0" borderId="0" xfId="4" applyFont="1" applyFill="1"/>
    <xf numFmtId="0" fontId="104" fillId="2" borderId="0" xfId="4" applyFont="1" applyFill="1"/>
    <xf numFmtId="0" fontId="100" fillId="2" borderId="0" xfId="4" applyFont="1" applyFill="1" applyAlignment="1">
      <alignment horizontal="right"/>
    </xf>
    <xf numFmtId="0" fontId="100" fillId="2" borderId="0" xfId="4" applyFont="1" applyFill="1" applyAlignment="1">
      <alignment horizontal="center"/>
    </xf>
    <xf numFmtId="0" fontId="118" fillId="0" borderId="0" xfId="12" applyFont="1"/>
    <xf numFmtId="0" fontId="107" fillId="0" borderId="12" xfId="15201" applyFont="1" applyBorder="1"/>
    <xf numFmtId="0" fontId="90" fillId="0" borderId="12" xfId="15201" applyFont="1" applyBorder="1"/>
    <xf numFmtId="0" fontId="120" fillId="0" borderId="0" xfId="4" applyFont="1" applyFill="1"/>
    <xf numFmtId="0" fontId="117" fillId="0" borderId="0" xfId="15199" applyFont="1"/>
    <xf numFmtId="0" fontId="91" fillId="0" borderId="0" xfId="15199" applyFont="1" applyAlignment="1">
      <alignment horizontal="right"/>
    </xf>
    <xf numFmtId="0" fontId="112" fillId="91" borderId="11" xfId="15199" applyFont="1" applyFill="1" applyBorder="1"/>
    <xf numFmtId="0" fontId="112" fillId="91" borderId="11" xfId="15199" applyFont="1" applyFill="1" applyBorder="1" applyAlignment="1">
      <alignment horizontal="right"/>
    </xf>
    <xf numFmtId="0" fontId="91" fillId="0" borderId="29" xfId="15199" applyFont="1" applyBorder="1"/>
    <xf numFmtId="9" fontId="91" fillId="0" borderId="29" xfId="15199" applyNumberFormat="1" applyFont="1" applyBorder="1" applyAlignment="1">
      <alignment horizontal="right"/>
    </xf>
    <xf numFmtId="9" fontId="91" fillId="0" borderId="0" xfId="15199" applyNumberFormat="1" applyFont="1" applyAlignment="1">
      <alignment horizontal="right"/>
    </xf>
    <xf numFmtId="0" fontId="91" fillId="0" borderId="34" xfId="15199" applyFont="1" applyBorder="1"/>
    <xf numFmtId="0" fontId="91" fillId="0" borderId="34" xfId="15199" applyFont="1" applyBorder="1" applyAlignment="1">
      <alignment horizontal="right"/>
    </xf>
    <xf numFmtId="0" fontId="118" fillId="0" borderId="0" xfId="15199" applyFont="1"/>
    <xf numFmtId="0" fontId="124" fillId="0" borderId="0" xfId="4" applyFont="1" applyFill="1"/>
    <xf numFmtId="0" fontId="125" fillId="0" borderId="0" xfId="4" applyFont="1" applyFill="1"/>
    <xf numFmtId="0" fontId="124" fillId="2" borderId="0" xfId="4" applyFont="1" applyFill="1" applyAlignment="1">
      <alignment horizontal="right"/>
    </xf>
    <xf numFmtId="0" fontId="125" fillId="2" borderId="0" xfId="4" applyFont="1" applyFill="1"/>
    <xf numFmtId="0" fontId="127" fillId="0" borderId="0" xfId="4" applyFont="1" applyFill="1"/>
    <xf numFmtId="0" fontId="109" fillId="0" borderId="0" xfId="15205" applyFont="1"/>
    <xf numFmtId="182" fontId="100" fillId="0" borderId="18" xfId="15204" applyNumberFormat="1" applyFont="1" applyFill="1" applyBorder="1" applyAlignment="1">
      <alignment horizontal="right"/>
    </xf>
    <xf numFmtId="182" fontId="100" fillId="0" borderId="30" xfId="15204" applyNumberFormat="1" applyFont="1" applyFill="1" applyBorder="1" applyAlignment="1">
      <alignment horizontal="right"/>
    </xf>
    <xf numFmtId="182" fontId="100" fillId="0" borderId="35" xfId="15204" applyNumberFormat="1" applyFont="1" applyFill="1" applyBorder="1" applyAlignment="1">
      <alignment horizontal="right"/>
    </xf>
    <xf numFmtId="169" fontId="100" fillId="0" borderId="18" xfId="15200" applyNumberFormat="1" applyFont="1" applyFill="1" applyBorder="1" applyAlignment="1">
      <alignment horizontal="right"/>
    </xf>
    <xf numFmtId="183" fontId="100" fillId="0" borderId="18" xfId="15200" applyNumberFormat="1" applyFont="1" applyFill="1" applyBorder="1" applyAlignment="1">
      <alignment horizontal="right"/>
    </xf>
    <xf numFmtId="183" fontId="100" fillId="0" borderId="18" xfId="14951" applyNumberFormat="1" applyFont="1" applyFill="1" applyBorder="1" applyAlignment="1">
      <alignment horizontal="right"/>
    </xf>
    <xf numFmtId="0" fontId="114" fillId="88" borderId="31" xfId="13042" applyFont="1" applyFill="1" applyBorder="1" applyAlignment="1">
      <alignment horizontal="center" vertical="center" wrapText="1"/>
    </xf>
    <xf numFmtId="182" fontId="104" fillId="0" borderId="31" xfId="15203" applyNumberFormat="1" applyFont="1" applyFill="1" applyBorder="1" applyAlignment="1">
      <alignment horizontal="right"/>
    </xf>
    <xf numFmtId="0" fontId="103" fillId="0" borderId="18" xfId="13042" applyFont="1" applyBorder="1" applyAlignment="1">
      <alignment vertical="top" wrapText="1"/>
    </xf>
    <xf numFmtId="0" fontId="5" fillId="87" borderId="0" xfId="15210" applyFill="1"/>
    <xf numFmtId="0" fontId="5" fillId="87" borderId="0" xfId="15210" applyFill="1" applyAlignment="1">
      <alignment horizontal="center"/>
    </xf>
    <xf numFmtId="0" fontId="5" fillId="0" borderId="0" xfId="15210"/>
    <xf numFmtId="0" fontId="123" fillId="87" borderId="0" xfId="15210" applyFont="1" applyFill="1"/>
    <xf numFmtId="0" fontId="90" fillId="87" borderId="0" xfId="15210" applyFont="1" applyFill="1"/>
    <xf numFmtId="0" fontId="90" fillId="87" borderId="0" xfId="15210" applyFont="1" applyFill="1" applyAlignment="1">
      <alignment horizontal="center"/>
    </xf>
    <xf numFmtId="0" fontId="91" fillId="87" borderId="12" xfId="15210" applyFont="1" applyFill="1" applyBorder="1"/>
    <xf numFmtId="0" fontId="90" fillId="87" borderId="12" xfId="15210" applyFont="1" applyFill="1" applyBorder="1" applyAlignment="1">
      <alignment horizontal="center"/>
    </xf>
    <xf numFmtId="0" fontId="91" fillId="87" borderId="12" xfId="15210" applyFont="1" applyFill="1" applyBorder="1" applyAlignment="1">
      <alignment horizontal="center"/>
    </xf>
    <xf numFmtId="0" fontId="121" fillId="87" borderId="12" xfId="15210" applyFont="1" applyFill="1" applyBorder="1"/>
    <xf numFmtId="0" fontId="121" fillId="87" borderId="12" xfId="15210" applyFont="1" applyFill="1" applyBorder="1" applyAlignment="1">
      <alignment horizontal="center"/>
    </xf>
    <xf numFmtId="0" fontId="90" fillId="87" borderId="12" xfId="15210" applyFont="1" applyFill="1" applyBorder="1" applyAlignment="1">
      <alignment horizontal="center" wrapText="1"/>
    </xf>
    <xf numFmtId="0" fontId="91" fillId="0" borderId="12" xfId="15210" applyFont="1" applyFill="1" applyBorder="1" applyAlignment="1">
      <alignment horizontal="center"/>
    </xf>
    <xf numFmtId="0" fontId="90" fillId="0" borderId="12" xfId="15210" applyFont="1" applyFill="1" applyBorder="1" applyAlignment="1">
      <alignment horizontal="center"/>
    </xf>
    <xf numFmtId="0" fontId="91" fillId="87" borderId="12" xfId="15210" applyFont="1" applyFill="1" applyBorder="1" applyAlignment="1">
      <alignment horizontal="right"/>
    </xf>
    <xf numFmtId="15" fontId="91" fillId="87" borderId="12" xfId="15210" applyNumberFormat="1" applyFont="1" applyFill="1" applyBorder="1" applyAlignment="1">
      <alignment horizontal="center"/>
    </xf>
    <xf numFmtId="186" fontId="90" fillId="0" borderId="12" xfId="15210" applyNumberFormat="1" applyFont="1" applyFill="1" applyBorder="1" applyAlignment="1">
      <alignment horizontal="center" wrapText="1"/>
    </xf>
    <xf numFmtId="0" fontId="90" fillId="0" borderId="12" xfId="15210" applyFont="1" applyFill="1" applyBorder="1"/>
    <xf numFmtId="0" fontId="90" fillId="0" borderId="12" xfId="15210" applyFont="1" applyFill="1" applyBorder="1" applyAlignment="1">
      <alignment horizontal="center" wrapText="1"/>
    </xf>
    <xf numFmtId="0" fontId="119" fillId="0" borderId="12" xfId="15210" applyFont="1" applyFill="1" applyBorder="1"/>
    <xf numFmtId="0" fontId="119" fillId="0" borderId="12" xfId="15210" applyFont="1" applyFill="1" applyBorder="1" applyAlignment="1">
      <alignment horizontal="center"/>
    </xf>
    <xf numFmtId="0" fontId="90" fillId="0" borderId="12" xfId="15210" applyFont="1" applyFill="1" applyBorder="1" applyAlignment="1">
      <alignment horizontal="right"/>
    </xf>
    <xf numFmtId="0" fontId="5" fillId="0" borderId="0" xfId="15210" applyFill="1"/>
    <xf numFmtId="0" fontId="121" fillId="0" borderId="12" xfId="15199" applyFont="1" applyBorder="1"/>
    <xf numFmtId="183" fontId="119" fillId="0" borderId="12" xfId="15200" applyNumberFormat="1" applyFont="1" applyBorder="1"/>
    <xf numFmtId="0" fontId="119" fillId="0" borderId="0" xfId="15205" applyFont="1"/>
    <xf numFmtId="189" fontId="119" fillId="0" borderId="0" xfId="15209" applyNumberFormat="1" applyFont="1" applyFill="1" applyBorder="1"/>
    <xf numFmtId="0" fontId="112" fillId="91" borderId="28" xfId="15207" applyFont="1" applyFill="1" applyBorder="1" applyAlignment="1">
      <alignment horizontal="left"/>
    </xf>
    <xf numFmtId="0" fontId="113" fillId="91" borderId="33" xfId="15205" applyFont="1" applyFill="1" applyBorder="1"/>
    <xf numFmtId="0" fontId="107" fillId="0" borderId="22" xfId="15205" applyFont="1" applyBorder="1" applyAlignment="1">
      <alignment wrapText="1"/>
    </xf>
    <xf numFmtId="0" fontId="90" fillId="0" borderId="31" xfId="15205" applyFont="1" applyBorder="1"/>
    <xf numFmtId="0" fontId="90" fillId="0" borderId="22" xfId="15205" applyFont="1" applyBorder="1"/>
    <xf numFmtId="189" fontId="90" fillId="0" borderId="31" xfId="15205" applyNumberFormat="1" applyFont="1" applyBorder="1"/>
    <xf numFmtId="0" fontId="90" fillId="0" borderId="33" xfId="15205" applyFont="1" applyBorder="1"/>
    <xf numFmtId="189" fontId="90" fillId="0" borderId="35" xfId="15205" applyNumberFormat="1" applyFont="1" applyBorder="1"/>
    <xf numFmtId="0" fontId="90" fillId="0" borderId="22" xfId="15205" applyFont="1" applyBorder="1" applyAlignment="1">
      <alignment wrapText="1"/>
    </xf>
    <xf numFmtId="189" fontId="90" fillId="0" borderId="31" xfId="15208" applyNumberFormat="1" applyFont="1" applyFill="1" applyBorder="1"/>
    <xf numFmtId="189" fontId="90" fillId="0" borderId="35" xfId="15208" applyNumberFormat="1" applyFont="1" applyFill="1" applyBorder="1"/>
    <xf numFmtId="0" fontId="107" fillId="0" borderId="33" xfId="15205" applyFont="1" applyBorder="1"/>
    <xf numFmtId="189" fontId="107" fillId="0" borderId="34" xfId="15208" applyNumberFormat="1" applyFont="1" applyFill="1" applyBorder="1"/>
    <xf numFmtId="189" fontId="107" fillId="0" borderId="35" xfId="15208" applyNumberFormat="1" applyFont="1" applyFill="1" applyBorder="1"/>
    <xf numFmtId="0" fontId="0" fillId="0" borderId="0" xfId="15199" applyFont="1"/>
    <xf numFmtId="190" fontId="6" fillId="0" borderId="0" xfId="15199" applyNumberFormat="1"/>
    <xf numFmtId="2" fontId="6" fillId="0" borderId="0" xfId="15199" applyNumberFormat="1"/>
    <xf numFmtId="183" fontId="90" fillId="0" borderId="12" xfId="15200" applyNumberFormat="1" applyFont="1" applyBorder="1" applyAlignment="1">
      <alignment horizontal="right"/>
    </xf>
    <xf numFmtId="191" fontId="11" fillId="89" borderId="0" xfId="13042" applyNumberFormat="1" applyFont="1" applyFill="1"/>
    <xf numFmtId="0" fontId="97" fillId="0" borderId="0" xfId="15205" applyFont="1"/>
    <xf numFmtId="0" fontId="126" fillId="0" borderId="0" xfId="4" applyFont="1" applyAlignment="1"/>
    <xf numFmtId="0" fontId="114" fillId="88" borderId="33" xfId="13042" applyFont="1" applyFill="1" applyBorder="1" applyAlignment="1">
      <alignment horizontal="center" vertical="center" wrapText="1"/>
    </xf>
    <xf numFmtId="0" fontId="114" fillId="88" borderId="35" xfId="13042" applyFont="1" applyFill="1" applyBorder="1" applyAlignment="1">
      <alignment horizontal="center" vertical="center" wrapText="1"/>
    </xf>
    <xf numFmtId="0" fontId="125" fillId="0" borderId="0" xfId="4" applyFont="1" applyFill="1" applyAlignment="1"/>
    <xf numFmtId="0" fontId="0" fillId="0" borderId="0" xfId="0"/>
    <xf numFmtId="0" fontId="112" fillId="88" borderId="34" xfId="15210" applyFont="1" applyFill="1" applyBorder="1" applyAlignment="1">
      <alignment horizontal="left" vertical="center" wrapText="1"/>
    </xf>
    <xf numFmtId="0" fontId="114" fillId="88" borderId="34" xfId="15210" applyFont="1" applyFill="1" applyBorder="1" applyAlignment="1">
      <alignment horizontal="left" vertical="center" wrapText="1"/>
    </xf>
    <xf numFmtId="0" fontId="122" fillId="0" borderId="13" xfId="15210" applyFont="1" applyFill="1" applyBorder="1" applyAlignment="1">
      <alignment wrapText="1"/>
    </xf>
    <xf numFmtId="0" fontId="122" fillId="0" borderId="11" xfId="15210" applyFont="1" applyFill="1" applyBorder="1" applyAlignment="1">
      <alignment wrapText="1"/>
    </xf>
  </cellXfs>
  <cellStyles count="15211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1" builtinId="30" customBuiltin="1"/>
    <cellStyle name="20 % – uthevingsfarge 2" xfId="15165" builtinId="34" customBuiltin="1"/>
    <cellStyle name="20 % – uthevingsfarge 3" xfId="15169" builtinId="38" customBuiltin="1"/>
    <cellStyle name="20 % – uthevingsfarge 4" xfId="15173" builtinId="42" customBuiltin="1"/>
    <cellStyle name="20 % – uthevingsfarge 5" xfId="15177" builtinId="46" customBuiltin="1"/>
    <cellStyle name="20 % – uthevingsfarge 6" xfId="15181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2" builtinId="31" customBuiltin="1"/>
    <cellStyle name="40 % – uthevingsfarge 2" xfId="15166" builtinId="35" customBuiltin="1"/>
    <cellStyle name="40 % – uthevingsfarge 3" xfId="15170" builtinId="39" customBuiltin="1"/>
    <cellStyle name="40 % – uthevingsfarge 4" xfId="15174" builtinId="43" customBuiltin="1"/>
    <cellStyle name="40 % – uthevingsfarge 5" xfId="15178" builtinId="47" customBuiltin="1"/>
    <cellStyle name="40 % – uthevingsfarge 6" xfId="15182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3" builtinId="32" customBuiltin="1"/>
    <cellStyle name="60 % – uthevingsfarge 2" xfId="15167" builtinId="36" customBuiltin="1"/>
    <cellStyle name="60 % – uthevingsfarge 3" xfId="15171" builtinId="40" customBuiltin="1"/>
    <cellStyle name="60 % – uthevingsfarge 4" xfId="15175" builtinId="44" customBuiltin="1"/>
    <cellStyle name="60 % – uthevingsfarge 5" xfId="15179" builtinId="48" customBuiltin="1"/>
    <cellStyle name="60 % – uthevingsfarge 6" xfId="15183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3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10" xfId="15203" xr:uid="{5A75686B-B570-408A-A554-0DE44B2F5FEF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49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58" builtinId="53" customBuiltin="1"/>
    <cellStyle name="God" xfId="15148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1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4" builtinId="24" customBuiltin="1"/>
    <cellStyle name="Komma 10" xfId="19" xr:uid="{00000000-0005-0000-0000-000041320000}"/>
    <cellStyle name="Komma 10 2" xfId="15204" xr:uid="{3C344961-5257-4A1A-BC77-19E6CCC62A47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39" xr:uid="{00000000-0005-0000-0000-00004E320000}"/>
    <cellStyle name="Komma 17 3" xfId="15142" xr:uid="{00000000-0005-0000-0000-00004F320000}"/>
    <cellStyle name="Komma 18" xfId="15135" xr:uid="{00000000-0005-0000-0000-000050320000}"/>
    <cellStyle name="Komma 19" xfId="15136" xr:uid="{00000000-0005-0000-0000-000051320000}"/>
    <cellStyle name="Komma 2" xfId="6" xr:uid="{00000000-0005-0000-0000-000052320000}"/>
    <cellStyle name="Komma 2 2" xfId="7" xr:uid="{00000000-0005-0000-0000-000053320000}"/>
    <cellStyle name="Komma 2 2 2" xfId="15197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88" xr:uid="{00000000-0005-0000-0000-000059320000}"/>
    <cellStyle name="Komma 20" xfId="15138" xr:uid="{00000000-0005-0000-0000-00005A320000}"/>
    <cellStyle name="Komma 21" xfId="15140" xr:uid="{00000000-0005-0000-0000-00005B320000}"/>
    <cellStyle name="Komma 22" xfId="15141" xr:uid="{00000000-0005-0000-0000-00005C320000}"/>
    <cellStyle name="Komma 3" xfId="8" xr:uid="{00000000-0005-0000-0000-00005D320000}"/>
    <cellStyle name="Komma 3 2" xfId="12824" xr:uid="{00000000-0005-0000-0000-00005E320000}"/>
    <cellStyle name="Komma 3 2 2 2 2 2 2 2 2 2 2 2" xfId="15209" xr:uid="{6A293F37-FFB3-43CE-8712-BEF1223CD307}"/>
    <cellStyle name="Komma 3 2 3 2 2 2 2 2" xfId="15208" xr:uid="{F7295889-E896-4717-97C4-8C23F2CEE58E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2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5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7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0 10" xfId="15201" xr:uid="{39D1C0BF-6633-42A9-B0C2-B8F3DE52EE48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2 3 27" xfId="15199" xr:uid="{9C0E12B9-64AD-45C8-A39E-764E1B2C9415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4" xr:uid="{00000000-0005-0000-0000-0000C5320000}"/>
    <cellStyle name="Normal 2 21" xfId="15185" xr:uid="{00000000-0005-0000-0000-0000C6320000}"/>
    <cellStyle name="Normal 2 22" xfId="15186" xr:uid="{00000000-0005-0000-0000-0000C7320000}"/>
    <cellStyle name="Normal 2 23" xfId="15193" xr:uid="{00000000-0005-0000-0000-0000C8320000}"/>
    <cellStyle name="Normal 2 24" xfId="15195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3 4" xfId="15202" xr:uid="{64654735-669D-413E-AA81-AA7A87D7281C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0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6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4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33" xfId="15198" xr:uid="{4888D5B1-C7C2-4407-89CB-63F0EF0C23B6}"/>
    <cellStyle name="Normal 33 2" xfId="15210" xr:uid="{5540EA1E-C367-44C2-812E-E81311CC737C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89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2 2" xfId="15207" xr:uid="{704405DC-A88A-4AD1-BDE3-EEF41CF5125C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7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1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_noter åsmund 2 2 2" xfId="15205" xr:uid="{DE56795F-37F2-4F0F-A51A-151769DC220E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0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4" builtinId="16" customBuiltin="1"/>
    <cellStyle name="Overskrift 2" xfId="15145" builtinId="17" customBuiltin="1"/>
    <cellStyle name="Overskrift 3" xfId="15146" builtinId="18" customBuiltin="1"/>
    <cellStyle name="Overskrift 4" xfId="15147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 10" xfId="14950" xr:uid="{00000000-0005-0000-0000-0000D33A0000}"/>
    <cellStyle name="Prosent 11" xfId="15137" xr:uid="{00000000-0005-0000-0000-0000D43A0000}"/>
    <cellStyle name="Prosent 2" xfId="5" xr:uid="{00000000-0005-0000-0000-0000D53A0000}"/>
    <cellStyle name="Prosent 2 2" xfId="14951" xr:uid="{00000000-0005-0000-0000-0000D63A0000}"/>
    <cellStyle name="Prosent 2 2 2" xfId="15206" xr:uid="{B0CA6F36-6E48-40C0-A81E-42D2530977D5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5 2 2" xfId="15200" xr:uid="{C628F868-03D2-4D19-ABC1-8CAE623CA728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3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59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2" builtinId="21" customBuiltin="1"/>
    <cellStyle name="Uthevingsfarge1" xfId="15160" builtinId="29" customBuiltin="1"/>
    <cellStyle name="Uthevingsfarge2" xfId="15164" builtinId="33" customBuiltin="1"/>
    <cellStyle name="Uthevingsfarge3" xfId="15168" builtinId="37" customBuiltin="1"/>
    <cellStyle name="Uthevingsfarge4" xfId="15172" builtinId="41" customBuiltin="1"/>
    <cellStyle name="Uthevingsfarge5" xfId="15176" builtinId="45" customBuiltin="1"/>
    <cellStyle name="Uthevingsfarge6" xfId="15180" builtinId="49" customBuiltin="1"/>
    <cellStyle name="Valuta 2" xfId="15070" xr:uid="{00000000-0005-0000-0000-0000593B0000}"/>
    <cellStyle name="Valuta 3" xfId="15071" xr:uid="{00000000-0005-0000-0000-00005A3B0000}"/>
    <cellStyle name="Varseltekst" xfId="15156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F29200"/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62"/>
  <sheetViews>
    <sheetView showGridLines="0" tabSelected="1" workbookViewId="0">
      <selection activeCell="F18" sqref="F18"/>
    </sheetView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42578125" customWidth="1"/>
    <col min="4" max="4" width="16.85546875" style="2" bestFit="1" customWidth="1"/>
    <col min="5" max="5" width="24.5703125" style="2" customWidth="1"/>
    <col min="6" max="6" width="35.42578125" style="2" bestFit="1" customWidth="1"/>
    <col min="7" max="7" width="12.42578125" customWidth="1"/>
    <col min="8" max="16384" width="11.42578125" hidden="1"/>
  </cols>
  <sheetData>
    <row r="1" spans="1:7" ht="22.5">
      <c r="A1" s="120" t="s">
        <v>0</v>
      </c>
      <c r="B1" s="121"/>
      <c r="C1" s="121"/>
      <c r="D1" s="121"/>
      <c r="E1" s="121"/>
      <c r="F1" s="121"/>
      <c r="G1" s="8"/>
    </row>
    <row r="2" spans="1:7">
      <c r="A2" s="122" t="s">
        <v>1</v>
      </c>
      <c r="B2" s="123" t="s">
        <v>2</v>
      </c>
      <c r="C2" s="123"/>
      <c r="D2" s="122" t="s">
        <v>3</v>
      </c>
      <c r="E2" s="122" t="s">
        <v>4</v>
      </c>
      <c r="F2" s="122"/>
      <c r="G2" s="9"/>
    </row>
    <row r="3" spans="1:7" s="10" customFormat="1">
      <c r="A3" s="124"/>
      <c r="B3" s="139" t="s">
        <v>5</v>
      </c>
      <c r="C3" s="125"/>
      <c r="D3" s="126"/>
      <c r="E3" s="126"/>
      <c r="F3" s="126"/>
      <c r="G3" s="7"/>
    </row>
    <row r="4" spans="1:7" s="3" customFormat="1">
      <c r="A4" s="150">
        <v>1</v>
      </c>
      <c r="B4" s="151" t="s">
        <v>6</v>
      </c>
      <c r="C4" s="132"/>
      <c r="D4" s="127">
        <v>46203</v>
      </c>
      <c r="E4" s="128" t="s">
        <v>7</v>
      </c>
      <c r="F4" s="128" t="s">
        <v>8</v>
      </c>
      <c r="G4" s="119"/>
    </row>
    <row r="5" spans="1:7" s="10" customFormat="1">
      <c r="A5" s="150">
        <v>2</v>
      </c>
      <c r="B5" s="151" t="s">
        <v>9</v>
      </c>
      <c r="C5" s="125"/>
      <c r="D5" s="127">
        <v>46022</v>
      </c>
      <c r="E5" s="126" t="s">
        <v>10</v>
      </c>
      <c r="F5" s="126"/>
      <c r="G5" s="7"/>
    </row>
    <row r="6" spans="1:7">
      <c r="A6" s="124"/>
      <c r="B6" s="139" t="s">
        <v>11</v>
      </c>
      <c r="C6" s="125"/>
      <c r="D6" s="127"/>
      <c r="E6" s="126"/>
      <c r="F6" s="126"/>
      <c r="G6" s="7"/>
    </row>
    <row r="7" spans="1:7" s="10" customFormat="1">
      <c r="A7" s="150">
        <v>3</v>
      </c>
      <c r="B7" s="151" t="s">
        <v>12</v>
      </c>
      <c r="C7" s="125"/>
      <c r="D7" s="127">
        <v>46022</v>
      </c>
      <c r="E7" s="126" t="s">
        <v>10</v>
      </c>
      <c r="F7" s="126" t="s">
        <v>13</v>
      </c>
      <c r="G7" s="7"/>
    </row>
    <row r="8" spans="1:7">
      <c r="A8" s="150">
        <v>4</v>
      </c>
      <c r="B8" s="151" t="s">
        <v>14</v>
      </c>
      <c r="C8" s="125"/>
      <c r="D8" s="127">
        <v>46022</v>
      </c>
      <c r="E8" s="126" t="s">
        <v>10</v>
      </c>
      <c r="F8" s="126"/>
      <c r="G8" s="7"/>
    </row>
    <row r="9" spans="1:7" s="12" customFormat="1">
      <c r="A9" s="150">
        <v>5</v>
      </c>
      <c r="B9" s="151" t="s">
        <v>15</v>
      </c>
      <c r="C9" s="130"/>
      <c r="D9" s="127">
        <v>46022</v>
      </c>
      <c r="E9" s="131" t="s">
        <v>10</v>
      </c>
      <c r="F9" s="131"/>
      <c r="G9" s="7"/>
    </row>
    <row r="10" spans="1:7">
      <c r="A10" s="150">
        <v>6</v>
      </c>
      <c r="B10" s="151" t="s">
        <v>11</v>
      </c>
      <c r="C10" s="125"/>
      <c r="D10" s="127">
        <v>46022</v>
      </c>
      <c r="E10" s="126" t="s">
        <v>10</v>
      </c>
      <c r="F10" s="126"/>
      <c r="G10" s="7"/>
    </row>
    <row r="11" spans="1:7" s="11" customFormat="1">
      <c r="A11" s="150">
        <v>7</v>
      </c>
      <c r="B11" s="151" t="s">
        <v>16</v>
      </c>
      <c r="C11" s="132"/>
      <c r="D11" s="127">
        <v>46203</v>
      </c>
      <c r="E11" s="128" t="s">
        <v>7</v>
      </c>
      <c r="F11" s="128" t="s">
        <v>17</v>
      </c>
      <c r="G11" s="119"/>
    </row>
    <row r="12" spans="1:7" s="3" customFormat="1">
      <c r="A12" s="150">
        <v>8</v>
      </c>
      <c r="B12" s="150" t="s">
        <v>18</v>
      </c>
      <c r="C12" s="133"/>
      <c r="D12" s="127">
        <v>46203</v>
      </c>
      <c r="E12" s="128" t="s">
        <v>7</v>
      </c>
      <c r="F12" s="128" t="s">
        <v>19</v>
      </c>
      <c r="G12" s="119"/>
    </row>
    <row r="13" spans="1:7">
      <c r="A13" s="152"/>
      <c r="B13" s="153"/>
      <c r="C13" s="129"/>
      <c r="D13" s="126"/>
      <c r="E13" s="126"/>
      <c r="F13" s="126"/>
      <c r="G13" s="7"/>
    </row>
    <row r="14" spans="1:7" s="10" customFormat="1">
      <c r="A14" s="124"/>
      <c r="B14" s="132" t="s">
        <v>20</v>
      </c>
      <c r="C14" s="125"/>
      <c r="D14" s="126"/>
      <c r="E14" s="126"/>
      <c r="F14" s="126"/>
      <c r="G14" s="7"/>
    </row>
    <row r="15" spans="1:7">
      <c r="A15" s="134"/>
      <c r="B15" s="129"/>
      <c r="C15" s="129"/>
      <c r="D15" s="135"/>
      <c r="E15" s="135"/>
      <c r="F15" s="135"/>
      <c r="G15" s="1"/>
    </row>
    <row r="16" spans="1:7">
      <c r="A16" s="4"/>
      <c r="B16" s="5"/>
      <c r="C16" s="5"/>
      <c r="D16" s="6"/>
      <c r="E16" s="6"/>
      <c r="F16" s="6"/>
      <c r="G16" s="7"/>
    </row>
    <row r="17" spans="4:6">
      <c r="D17"/>
      <c r="E17"/>
      <c r="F17"/>
    </row>
    <row r="18" spans="4:6">
      <c r="D18"/>
      <c r="E18"/>
      <c r="F18"/>
    </row>
    <row r="19" spans="4:6"/>
    <row r="20" spans="4:6"/>
    <row r="21" spans="4:6"/>
    <row r="22" spans="4:6"/>
    <row r="23" spans="4:6">
      <c r="D23"/>
      <c r="E23"/>
      <c r="F23"/>
    </row>
    <row r="24" spans="4:6">
      <c r="D24"/>
      <c r="E24"/>
      <c r="F24"/>
    </row>
    <row r="25" spans="4:6">
      <c r="D25"/>
      <c r="E25"/>
      <c r="F25"/>
    </row>
    <row r="26" spans="4:6">
      <c r="D26"/>
      <c r="E26"/>
      <c r="F26"/>
    </row>
    <row r="27" spans="4:6">
      <c r="D27"/>
      <c r="E27"/>
      <c r="F27"/>
    </row>
    <row r="28" spans="4:6"/>
    <row r="29" spans="4:6"/>
    <row r="30" spans="4:6"/>
    <row r="31" spans="4:6"/>
    <row r="32" spans="4:6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</sheetData>
  <hyperlinks>
    <hyperlink ref="A4" location="'1-KM1 oppsumm'!A1" display="'1-KM1 oppsumm'!A1" xr:uid="{C3BAD4B9-E967-4345-9F26-87EB78FE65A0}"/>
    <hyperlink ref="A5:B5" location="'2 konsolidering'!A1" display="'2 konsolidering'!A1" xr:uid="{EBF06171-EE85-4EA7-9595-32D8A21C126B}"/>
    <hyperlink ref="A7:B7" location="'3. Sammenheng EK-ansv.kap'!A1" display="'3. Sammenheng EK-ansv.kap'!A1" xr:uid="{894AF233-E0CD-4EA5-AFDC-28F3540F43A9}"/>
    <hyperlink ref="A8:B8" location="'4. ansv.kapital'!A1" display="'4. ansv.kapital'!A1" xr:uid="{734A79BB-7FA9-47DD-91BF-11218E901CBE}"/>
    <hyperlink ref="A9:B9" location="'5 - kapitalkrav OV1'!A1" display="'5 - kapitalkrav OV1'!A1" xr:uid="{CE0C5D84-D9FE-490D-BE6B-BE6FD3DD01E9}"/>
    <hyperlink ref="A10:B10" location="'6 - kapitalkdekning'!A1" display="'6 - kapitalkdekning'!A1" xr:uid="{AC65B0F0-E0A4-4C79-A01B-F6AF461F3C9C}"/>
    <hyperlink ref="A11:B11" location="'7. avtalevilkår fondsobl m.m.'!A1" display="'7. avtalevilkår fondsobl m.m.'!A1" xr:uid="{2D51716C-4463-47C0-B002-BA941B306EB4}"/>
    <hyperlink ref="A12:B12" location="'8 Uvektet EK andel'!A1" display="'8 Uvektet EK andel'!A1" xr:uid="{C3E890A1-82DC-4B1F-BFD0-338C20DE6F20}"/>
    <hyperlink ref="B4" location="'1-KM1 oppsumm'!B4" display="KM1 Oppsummering" xr:uid="{00000000-0004-0000-0000-000000000000}"/>
    <hyperlink ref="B5" location="'2 konsolidering'!B4" display="Konsolidering" xr:uid="{85ABCAF6-8C1F-4181-9FED-D2C7E59CB01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BAE-5AE3-45E1-84D2-B0F1AAFE8A2F}">
  <dimension ref="A1:AG43"/>
  <sheetViews>
    <sheetView showGridLines="0" zoomScaleNormal="100" workbookViewId="0">
      <selection activeCell="D29" sqref="D29"/>
    </sheetView>
  </sheetViews>
  <sheetFormatPr baseColWidth="10" defaultColWidth="11.42578125" defaultRowHeight="15"/>
  <cols>
    <col min="1" max="1" width="3" style="13" customWidth="1"/>
    <col min="2" max="2" width="42.42578125" style="13" bestFit="1" customWidth="1"/>
    <col min="3" max="5" width="12.85546875" style="13" customWidth="1"/>
    <col min="6" max="6" width="12.140625" style="206" bestFit="1" customWidth="1"/>
    <col min="7" max="29" width="14.5703125" style="13" customWidth="1"/>
    <col min="30" max="33" width="0" style="13" hidden="1" customWidth="1"/>
    <col min="34" max="16384" width="11.42578125" style="13"/>
  </cols>
  <sheetData>
    <row r="1" spans="1:33" ht="6" customHeight="1"/>
    <row r="2" spans="1:33">
      <c r="A2" s="212" t="s">
        <v>21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</row>
    <row r="4" spans="1:33">
      <c r="B4" s="25" t="s">
        <v>22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33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33">
      <c r="B6" s="24"/>
      <c r="C6" s="106">
        <v>46203</v>
      </c>
      <c r="D6" s="106">
        <v>46112</v>
      </c>
      <c r="E6" s="106">
        <v>46022</v>
      </c>
      <c r="F6" s="106">
        <v>45930</v>
      </c>
      <c r="G6" s="106">
        <v>45838</v>
      </c>
      <c r="H6" s="106">
        <v>45747</v>
      </c>
      <c r="I6" s="106">
        <v>45657</v>
      </c>
      <c r="J6" s="106">
        <v>45565</v>
      </c>
      <c r="K6" s="106">
        <v>45473</v>
      </c>
      <c r="L6" s="106">
        <v>45382</v>
      </c>
      <c r="M6" s="106">
        <v>45291</v>
      </c>
      <c r="N6" s="106">
        <v>45199</v>
      </c>
      <c r="O6" s="106">
        <v>45107</v>
      </c>
      <c r="P6" s="106">
        <v>45016</v>
      </c>
      <c r="Q6" s="106">
        <v>44926</v>
      </c>
      <c r="R6" s="106">
        <v>44834</v>
      </c>
      <c r="S6" s="106">
        <v>44742</v>
      </c>
      <c r="T6" s="106">
        <v>44651</v>
      </c>
      <c r="U6" s="106">
        <v>44561</v>
      </c>
      <c r="V6" s="106">
        <v>44469</v>
      </c>
      <c r="W6" s="106">
        <v>44377</v>
      </c>
      <c r="X6" s="106">
        <v>44286</v>
      </c>
      <c r="Y6" s="106">
        <v>44196</v>
      </c>
      <c r="Z6" s="106">
        <v>44104</v>
      </c>
      <c r="AA6" s="106">
        <v>44012</v>
      </c>
      <c r="AB6" s="106">
        <v>43921</v>
      </c>
      <c r="AC6" s="106">
        <v>43830</v>
      </c>
      <c r="AD6" s="106">
        <v>43738</v>
      </c>
      <c r="AE6" s="106">
        <v>43646</v>
      </c>
      <c r="AF6" s="106">
        <v>43555</v>
      </c>
      <c r="AG6" s="106">
        <v>43465</v>
      </c>
    </row>
    <row r="7" spans="1:33">
      <c r="B7" s="20" t="s">
        <v>23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>
      <c r="B8" s="18" t="s">
        <v>24</v>
      </c>
      <c r="C8" s="19">
        <v>3129.8942539999998</v>
      </c>
      <c r="D8" s="19">
        <v>3169.9522160000001</v>
      </c>
      <c r="E8" s="19">
        <v>3187.4384300000002</v>
      </c>
      <c r="F8" s="19">
        <v>3006.3</v>
      </c>
      <c r="G8" s="19">
        <v>3033.332617</v>
      </c>
      <c r="H8" s="19">
        <v>3056.3222420000002</v>
      </c>
      <c r="I8" s="19">
        <v>3056.361058</v>
      </c>
      <c r="J8" s="19">
        <v>2835.3532019999998</v>
      </c>
      <c r="K8" s="19">
        <v>2840.8054010000001</v>
      </c>
      <c r="L8" s="19">
        <v>2862.1</v>
      </c>
      <c r="M8" s="19">
        <v>2871.8</v>
      </c>
      <c r="N8" s="19">
        <v>2669.8</v>
      </c>
      <c r="O8" s="19">
        <v>2671.5</v>
      </c>
      <c r="P8" s="19">
        <v>2693.1</v>
      </c>
      <c r="Q8" s="19">
        <v>2700.3</v>
      </c>
      <c r="R8" s="19">
        <v>2529.8000000000002</v>
      </c>
      <c r="S8" s="19">
        <v>2536.1</v>
      </c>
      <c r="T8" s="19">
        <v>2564.3000000000002</v>
      </c>
      <c r="U8" s="19">
        <v>2622.4</v>
      </c>
      <c r="V8" s="19">
        <v>2496.3000000000002</v>
      </c>
      <c r="W8" s="19">
        <v>2502</v>
      </c>
      <c r="X8" s="19">
        <v>2509.3000000000002</v>
      </c>
      <c r="Y8" s="19">
        <v>2513.5</v>
      </c>
      <c r="Z8" s="19">
        <v>2402.6999999999998</v>
      </c>
      <c r="AA8" s="19">
        <v>2407.1</v>
      </c>
      <c r="AB8" s="19">
        <v>2403.6999999999998</v>
      </c>
      <c r="AC8" s="19">
        <v>2413.8000000000002</v>
      </c>
      <c r="AD8" s="19">
        <v>2251.9</v>
      </c>
      <c r="AE8" s="19">
        <v>2254.3000000000002</v>
      </c>
      <c r="AF8" s="19">
        <v>2251.1</v>
      </c>
      <c r="AG8" s="19">
        <v>2260.8000000000002</v>
      </c>
    </row>
    <row r="9" spans="1:33">
      <c r="B9" s="18" t="s">
        <v>25</v>
      </c>
      <c r="C9" s="19">
        <v>3129.8942539999998</v>
      </c>
      <c r="D9" s="19">
        <v>3169.9522160000001</v>
      </c>
      <c r="E9" s="19">
        <v>3187.4384300000002</v>
      </c>
      <c r="F9" s="19">
        <v>3006.3</v>
      </c>
      <c r="G9" s="19">
        <v>3033.332617</v>
      </c>
      <c r="H9" s="19">
        <v>3060.9266929999999</v>
      </c>
      <c r="I9" s="19">
        <v>3060.9655090000001</v>
      </c>
      <c r="J9" s="19">
        <v>2840.0979900000002</v>
      </c>
      <c r="K9" s="19">
        <v>2845.550189</v>
      </c>
      <c r="L9" s="19">
        <v>2867.2</v>
      </c>
      <c r="M9" s="19">
        <v>2977</v>
      </c>
      <c r="N9" s="19">
        <v>2775</v>
      </c>
      <c r="O9" s="19">
        <v>2774.9</v>
      </c>
      <c r="P9" s="19">
        <v>2796.4</v>
      </c>
      <c r="Q9" s="19">
        <v>2803.6</v>
      </c>
      <c r="R9" s="19">
        <v>2640.9</v>
      </c>
      <c r="S9" s="19">
        <v>2650.6</v>
      </c>
      <c r="T9" s="19">
        <v>2677.3</v>
      </c>
      <c r="U9" s="19">
        <v>2732.6</v>
      </c>
      <c r="V9" s="19">
        <v>2606.5</v>
      </c>
      <c r="W9" s="19">
        <v>2612.1999999999998</v>
      </c>
      <c r="X9" s="19">
        <v>2619.5</v>
      </c>
      <c r="Y9" s="19">
        <v>2623.7</v>
      </c>
      <c r="Z9" s="19">
        <v>2512.9</v>
      </c>
      <c r="AA9" s="19">
        <v>2517.4</v>
      </c>
      <c r="AB9" s="19">
        <v>2514.1999999999998</v>
      </c>
      <c r="AC9" s="19">
        <v>2524.3000000000002</v>
      </c>
      <c r="AD9" s="19">
        <v>2362.3000000000002</v>
      </c>
      <c r="AE9" s="19">
        <v>2364.6999999999998</v>
      </c>
      <c r="AF9" s="19">
        <v>2459.8000000000002</v>
      </c>
      <c r="AG9" s="19">
        <v>2470.8000000000002</v>
      </c>
    </row>
    <row r="10" spans="1:33">
      <c r="B10" s="18" t="s">
        <v>14</v>
      </c>
      <c r="C10" s="19">
        <v>3429.813216</v>
      </c>
      <c r="D10" s="19">
        <v>3469.8674409999999</v>
      </c>
      <c r="E10" s="19">
        <v>3487.3499609999999</v>
      </c>
      <c r="F10" s="19">
        <v>3306.2</v>
      </c>
      <c r="G10" s="19">
        <v>3333.2365869999999</v>
      </c>
      <c r="H10" s="19">
        <v>3365.5808809999999</v>
      </c>
      <c r="I10" s="19">
        <v>3365.6180599999998</v>
      </c>
      <c r="J10" s="19">
        <v>3144.8915529999999</v>
      </c>
      <c r="K10" s="19">
        <v>3150.3390410000002</v>
      </c>
      <c r="L10" s="19">
        <v>3171.1</v>
      </c>
      <c r="M10" s="19">
        <v>3280.8</v>
      </c>
      <c r="N10" s="19">
        <v>3078.7</v>
      </c>
      <c r="O10" s="19">
        <v>3078.7</v>
      </c>
      <c r="P10" s="19">
        <v>3099.7</v>
      </c>
      <c r="Q10" s="19">
        <v>3156.8</v>
      </c>
      <c r="R10" s="19">
        <v>2958.4</v>
      </c>
      <c r="S10" s="19">
        <v>2968.1</v>
      </c>
      <c r="T10" s="19">
        <v>2992.9</v>
      </c>
      <c r="U10" s="19">
        <v>3044.8</v>
      </c>
      <c r="V10" s="19">
        <v>2918.6</v>
      </c>
      <c r="W10" s="19">
        <v>2924.3</v>
      </c>
      <c r="X10" s="19">
        <v>2931.6</v>
      </c>
      <c r="Y10" s="19">
        <v>2935.7</v>
      </c>
      <c r="Z10" s="19">
        <v>2824.9</v>
      </c>
      <c r="AA10" s="19">
        <v>2831.8</v>
      </c>
      <c r="AB10" s="19">
        <v>2826.2</v>
      </c>
      <c r="AC10" s="19">
        <v>2836.3</v>
      </c>
      <c r="AD10" s="19">
        <v>2674.3</v>
      </c>
      <c r="AE10" s="19">
        <v>2676.7</v>
      </c>
      <c r="AF10" s="19">
        <v>2768.2</v>
      </c>
      <c r="AG10" s="19">
        <v>2786.36</v>
      </c>
    </row>
    <row r="11" spans="1:33">
      <c r="B11" s="20" t="s">
        <v>26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>
      <c r="B12" s="18" t="s">
        <v>26</v>
      </c>
      <c r="C12" s="23">
        <v>14788.69089</v>
      </c>
      <c r="D12" s="23">
        <v>14340.090253</v>
      </c>
      <c r="E12" s="23">
        <v>13757.66862</v>
      </c>
      <c r="F12" s="23">
        <v>13047.2</v>
      </c>
      <c r="G12" s="23">
        <v>12116.891734999999</v>
      </c>
      <c r="H12" s="23">
        <v>15549.474803999999</v>
      </c>
      <c r="I12" s="23">
        <v>15115.329304000001</v>
      </c>
      <c r="J12" s="23">
        <v>14755.358979000001</v>
      </c>
      <c r="K12" s="23">
        <v>14578.767096</v>
      </c>
      <c r="L12" s="23">
        <v>14184.6</v>
      </c>
      <c r="M12" s="23">
        <v>13921.3</v>
      </c>
      <c r="N12" s="23">
        <v>13404.4</v>
      </c>
      <c r="O12" s="23">
        <v>13337.2</v>
      </c>
      <c r="P12" s="23">
        <v>13222.3</v>
      </c>
      <c r="Q12" s="23">
        <v>13197.5</v>
      </c>
      <c r="R12" s="23">
        <v>14199.6</v>
      </c>
      <c r="S12" s="23">
        <v>14410.9</v>
      </c>
      <c r="T12" s="23">
        <v>14969.5</v>
      </c>
      <c r="U12" s="23">
        <v>14871.9</v>
      </c>
      <c r="V12" s="23">
        <v>14769.4</v>
      </c>
      <c r="W12" s="23">
        <v>14577.1</v>
      </c>
      <c r="X12" s="23">
        <v>14083.6</v>
      </c>
      <c r="Y12" s="23">
        <v>14883.9</v>
      </c>
      <c r="Z12" s="23">
        <v>14458.2</v>
      </c>
      <c r="AA12" s="23">
        <v>14034.1</v>
      </c>
      <c r="AB12" s="23">
        <v>13703.3</v>
      </c>
      <c r="AC12" s="23">
        <v>13379.6</v>
      </c>
      <c r="AD12" s="23">
        <v>13582.5</v>
      </c>
      <c r="AE12" s="23">
        <v>13571.1</v>
      </c>
      <c r="AF12" s="23">
        <v>13356.7</v>
      </c>
      <c r="AG12" s="23">
        <v>13513.5</v>
      </c>
    </row>
    <row r="13" spans="1:33">
      <c r="B13" s="20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>
      <c r="B14" s="18" t="s">
        <v>24</v>
      </c>
      <c r="C14" s="209">
        <v>0.21164106257142817</v>
      </c>
      <c r="D14" s="209">
        <v>0.22105524861231848</v>
      </c>
      <c r="E14" s="209">
        <v>0.23168448943204739</v>
      </c>
      <c r="F14" s="209">
        <v>0.23039999999999999</v>
      </c>
      <c r="G14" s="22">
        <v>0.25030000000000002</v>
      </c>
      <c r="H14" s="22">
        <v>0.1966</v>
      </c>
      <c r="I14" s="22">
        <v>0.20220274375307118</v>
      </c>
      <c r="J14" s="22">
        <v>0.19220000000000001</v>
      </c>
      <c r="K14" s="22">
        <v>0.19485909763792281</v>
      </c>
      <c r="L14" s="22">
        <v>0.20180000000000001</v>
      </c>
      <c r="M14" s="22">
        <v>0.20628820584284516</v>
      </c>
      <c r="N14" s="22">
        <v>0.19917340574736656</v>
      </c>
      <c r="O14" s="22">
        <v>0.20030441172060101</v>
      </c>
      <c r="P14" s="22">
        <v>0.2036786338231624</v>
      </c>
      <c r="Q14" s="22">
        <v>0.20460693313127487</v>
      </c>
      <c r="R14" s="22">
        <v>0.17815994816755401</v>
      </c>
      <c r="S14" s="22">
        <v>0.17598484480497401</v>
      </c>
      <c r="T14" s="22">
        <v>0.1713016466815859</v>
      </c>
      <c r="U14" s="22">
        <v>0.1763325466147567</v>
      </c>
      <c r="V14" s="22">
        <v>0.16901837583111029</v>
      </c>
      <c r="W14" s="22">
        <v>0.17163907773151038</v>
      </c>
      <c r="X14" s="22">
        <v>0.17817177426226249</v>
      </c>
      <c r="Y14" s="22">
        <v>0.16887374948770148</v>
      </c>
      <c r="Z14" s="22">
        <v>0.16618251234593515</v>
      </c>
      <c r="AA14" s="22">
        <v>0.17151794557541986</v>
      </c>
      <c r="AB14" s="22">
        <v>0.17541030262783416</v>
      </c>
      <c r="AC14" s="22">
        <v>0.18040898083649737</v>
      </c>
      <c r="AD14" s="22">
        <v>0.1658</v>
      </c>
      <c r="AE14" s="22">
        <v>0.1661</v>
      </c>
      <c r="AF14" s="22">
        <v>0.16880000000000001</v>
      </c>
      <c r="AG14" s="22">
        <v>0.1673</v>
      </c>
    </row>
    <row r="15" spans="1:33">
      <c r="B15" s="18" t="s">
        <v>27</v>
      </c>
      <c r="C15" s="22">
        <v>0.21164106257142817</v>
      </c>
      <c r="D15" s="22">
        <v>0.22105524861231848</v>
      </c>
      <c r="E15" s="22">
        <v>0.23168448943204739</v>
      </c>
      <c r="F15" s="22">
        <v>0.23039999999999999</v>
      </c>
      <c r="G15" s="22">
        <v>0.25030000000000002</v>
      </c>
      <c r="H15" s="22">
        <v>0.19689999999999999</v>
      </c>
      <c r="I15" s="22">
        <v>0.20250736503570388</v>
      </c>
      <c r="J15" s="22">
        <v>0.1925</v>
      </c>
      <c r="K15" s="22">
        <v>0.1951845564348674</v>
      </c>
      <c r="L15" s="22">
        <v>0.2021</v>
      </c>
      <c r="M15" s="22">
        <v>0.21384497137479977</v>
      </c>
      <c r="N15" s="22">
        <v>0.20702157500522217</v>
      </c>
      <c r="O15" s="22">
        <v>0.20805716342260744</v>
      </c>
      <c r="P15" s="22">
        <v>0.2114911929089493</v>
      </c>
      <c r="Q15" s="22">
        <v>0.21243417313885204</v>
      </c>
      <c r="R15" s="22">
        <v>0.18598411222851349</v>
      </c>
      <c r="S15" s="22">
        <v>0.1839302194866386</v>
      </c>
      <c r="T15" s="22">
        <v>0.17885032900230469</v>
      </c>
      <c r="U15" s="22">
        <v>0.18374249423409247</v>
      </c>
      <c r="V15" s="22">
        <v>0.17647974866954649</v>
      </c>
      <c r="W15" s="22">
        <v>0.17919888043575194</v>
      </c>
      <c r="X15" s="22">
        <v>0.18599647817319434</v>
      </c>
      <c r="Y15" s="22">
        <v>0.17627772290864624</v>
      </c>
      <c r="Z15" s="22">
        <v>0.17380448465230802</v>
      </c>
      <c r="AA15" s="22">
        <v>0.17937737368267292</v>
      </c>
      <c r="AB15" s="22">
        <v>0.18347405369509534</v>
      </c>
      <c r="AC15" s="22">
        <v>0.18866782265538581</v>
      </c>
      <c r="AD15" s="22">
        <v>0.1739</v>
      </c>
      <c r="AE15" s="22">
        <v>0.17419999999999999</v>
      </c>
      <c r="AF15" s="22">
        <v>0.1842</v>
      </c>
      <c r="AG15" s="22">
        <v>0.18279999999999999</v>
      </c>
    </row>
    <row r="16" spans="1:33">
      <c r="B16" s="18" t="s">
        <v>11</v>
      </c>
      <c r="C16" s="22">
        <v>0.23192135406110986</v>
      </c>
      <c r="D16" s="22">
        <v>0.24196970728786665</v>
      </c>
      <c r="E16" s="22">
        <v>0.25348407912153942</v>
      </c>
      <c r="F16" s="22">
        <v>0.25340000000000001</v>
      </c>
      <c r="G16" s="22">
        <v>0.27510000000000001</v>
      </c>
      <c r="H16" s="22">
        <v>0.21640000000000001</v>
      </c>
      <c r="I16" s="22">
        <v>0.22266256938969561</v>
      </c>
      <c r="J16" s="22">
        <v>0.21310000000000001</v>
      </c>
      <c r="K16" s="22">
        <v>0.21609090948879786</v>
      </c>
      <c r="L16" s="22">
        <v>0.22359999999999999</v>
      </c>
      <c r="M16" s="22">
        <v>0.23566764598133796</v>
      </c>
      <c r="N16" s="22">
        <v>0.22967831458327115</v>
      </c>
      <c r="O16" s="22">
        <v>0.23083555768827038</v>
      </c>
      <c r="P16" s="22">
        <v>0.23442971343866045</v>
      </c>
      <c r="Q16" s="22">
        <v>0.23919681757908695</v>
      </c>
      <c r="R16" s="22">
        <v>0.20834389701118342</v>
      </c>
      <c r="S16" s="22">
        <v>0.20596215364758619</v>
      </c>
      <c r="T16" s="22">
        <v>0.19993319750158656</v>
      </c>
      <c r="U16" s="22">
        <v>0.20473510445874435</v>
      </c>
      <c r="V16" s="22">
        <v>0.19761127737078013</v>
      </c>
      <c r="W16" s="22">
        <v>0.20060917466437084</v>
      </c>
      <c r="X16" s="22">
        <v>0.20815700531114203</v>
      </c>
      <c r="Y16" s="22">
        <v>0.19723997070660243</v>
      </c>
      <c r="Z16" s="22">
        <v>0.19538393437634008</v>
      </c>
      <c r="AA16" s="22">
        <v>0.20177995026399984</v>
      </c>
      <c r="AB16" s="22">
        <v>0.20624229200265629</v>
      </c>
      <c r="AC16" s="22">
        <v>0.2119869054381297</v>
      </c>
      <c r="AD16" s="22">
        <v>0.19689999999999999</v>
      </c>
      <c r="AE16" s="22">
        <v>0.19719999999999999</v>
      </c>
      <c r="AF16" s="22">
        <v>0.20730000000000001</v>
      </c>
      <c r="AG16" s="22">
        <v>0.20619999999999999</v>
      </c>
    </row>
    <row r="17" spans="2:33">
      <c r="B17" s="20" t="s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2:33">
      <c r="B18" s="18" t="s">
        <v>29</v>
      </c>
      <c r="C18" s="22">
        <v>2.5000000000000001E-2</v>
      </c>
      <c r="D18" s="22">
        <v>2.5000000000000001E-2</v>
      </c>
      <c r="E18" s="22">
        <v>2.5000000000000001E-2</v>
      </c>
      <c r="F18" s="22">
        <v>2.5000000000000001E-2</v>
      </c>
      <c r="G18" s="22">
        <v>2.5000000000000001E-2</v>
      </c>
      <c r="H18" s="22">
        <v>2.5000000000000001E-2</v>
      </c>
      <c r="I18" s="22">
        <v>2.5000000000000001E-2</v>
      </c>
      <c r="J18" s="22">
        <v>2.5000000000000001E-2</v>
      </c>
      <c r="K18" s="22">
        <v>2.5000000000000001E-2</v>
      </c>
      <c r="L18" s="22">
        <v>2.5000000000000001E-2</v>
      </c>
      <c r="M18" s="22">
        <v>2.5000000000000001E-2</v>
      </c>
      <c r="N18" s="22">
        <v>2.5000000000000001E-2</v>
      </c>
      <c r="O18" s="22">
        <v>2.5000000000000001E-2</v>
      </c>
      <c r="P18" s="22">
        <v>2.5000000000000001E-2</v>
      </c>
      <c r="Q18" s="22">
        <v>2.5000000000000001E-2</v>
      </c>
      <c r="R18" s="22">
        <v>2.5000000000000001E-2</v>
      </c>
      <c r="S18" s="22">
        <v>2.5000000000000001E-2</v>
      </c>
      <c r="T18" s="22">
        <v>2.5000000000000001E-2</v>
      </c>
      <c r="U18" s="22">
        <v>2.5000000000000001E-2</v>
      </c>
      <c r="V18" s="22">
        <v>2.5000000000000001E-2</v>
      </c>
      <c r="W18" s="22">
        <v>2.5000000000000001E-2</v>
      </c>
      <c r="X18" s="22">
        <v>2.5000000000000001E-2</v>
      </c>
      <c r="Y18" s="22">
        <v>2.5000000000000001E-2</v>
      </c>
      <c r="Z18" s="22">
        <v>2.5000000000000001E-2</v>
      </c>
      <c r="AA18" s="22">
        <v>2.5000000000000001E-2</v>
      </c>
      <c r="AB18" s="22">
        <v>2.5000000000000001E-2</v>
      </c>
      <c r="AC18" s="22">
        <v>2.5000000000000001E-2</v>
      </c>
      <c r="AD18" s="22">
        <v>2.5000000000000001E-2</v>
      </c>
      <c r="AE18" s="22">
        <v>2.5000000000000001E-2</v>
      </c>
      <c r="AF18" s="22">
        <v>2.5000000000000001E-2</v>
      </c>
      <c r="AG18" s="22">
        <v>2.5000000000000001E-2</v>
      </c>
    </row>
    <row r="19" spans="2:33">
      <c r="B19" s="18" t="s">
        <v>30</v>
      </c>
      <c r="C19" s="22">
        <v>2.5000000000000001E-2</v>
      </c>
      <c r="D19" s="22">
        <v>2.5000000000000001E-2</v>
      </c>
      <c r="E19" s="22">
        <v>2.5000000000000001E-2</v>
      </c>
      <c r="F19" s="22">
        <v>2.5000000000000001E-2</v>
      </c>
      <c r="G19" s="22">
        <v>2.5000000000000001E-2</v>
      </c>
      <c r="H19" s="22">
        <v>2.5000000000000001E-2</v>
      </c>
      <c r="I19" s="22">
        <v>2.5000000000000001E-2</v>
      </c>
      <c r="J19" s="22">
        <v>2.5000000000000001E-2</v>
      </c>
      <c r="K19" s="22">
        <v>2.5000000000000001E-2</v>
      </c>
      <c r="L19" s="22">
        <v>2.5000000000000001E-2</v>
      </c>
      <c r="M19" s="22">
        <v>2.5000000000000001E-2</v>
      </c>
      <c r="N19" s="22">
        <v>2.5000000000000001E-2</v>
      </c>
      <c r="O19" s="22">
        <v>2.5000000000000001E-2</v>
      </c>
      <c r="P19" s="22">
        <v>2.5000000000000001E-2</v>
      </c>
      <c r="Q19" s="22">
        <v>0.02</v>
      </c>
      <c r="R19" s="22">
        <v>1.4999999999999999E-2</v>
      </c>
      <c r="S19" s="22">
        <v>1.4999999999999999E-2</v>
      </c>
      <c r="T19" s="22">
        <v>0.01</v>
      </c>
      <c r="U19" s="22">
        <v>0.01</v>
      </c>
      <c r="V19" s="22">
        <v>0.01</v>
      </c>
      <c r="W19" s="22">
        <v>0.01</v>
      </c>
      <c r="X19" s="22">
        <v>0.01</v>
      </c>
      <c r="Y19" s="22">
        <v>0.01</v>
      </c>
      <c r="Z19" s="22">
        <v>0.01</v>
      </c>
      <c r="AA19" s="22">
        <v>0.01</v>
      </c>
      <c r="AB19" s="22">
        <v>0.01</v>
      </c>
      <c r="AC19" s="22">
        <v>2.5000000000000001E-2</v>
      </c>
      <c r="AD19" s="22">
        <v>2.5000000000000001E-2</v>
      </c>
      <c r="AE19" s="22">
        <v>2.5000000000000001E-2</v>
      </c>
      <c r="AF19" s="22">
        <v>2.5000000000000001E-2</v>
      </c>
      <c r="AG19" s="22">
        <v>2.5000000000000001E-2</v>
      </c>
    </row>
    <row r="20" spans="2:33">
      <c r="B20" s="18" t="s">
        <v>31</v>
      </c>
      <c r="C20" s="22">
        <v>4.4999999999999998E-2</v>
      </c>
      <c r="D20" s="22">
        <v>4.4999999999999998E-2</v>
      </c>
      <c r="E20" s="22">
        <v>4.4999999999999998E-2</v>
      </c>
      <c r="F20" s="22">
        <v>4.4999999999999998E-2</v>
      </c>
      <c r="G20" s="22">
        <v>4.4999999999999998E-2</v>
      </c>
      <c r="H20" s="22">
        <v>4.4999999999999998E-2</v>
      </c>
      <c r="I20" s="22">
        <v>4.4999999999999998E-2</v>
      </c>
      <c r="J20" s="22">
        <v>4.4999999999999998E-2</v>
      </c>
      <c r="K20" s="22">
        <v>4.4999999999999998E-2</v>
      </c>
      <c r="L20" s="22">
        <v>4.4999999999999998E-2</v>
      </c>
      <c r="M20" s="22">
        <v>4.4999999999999998E-2</v>
      </c>
      <c r="N20" s="22">
        <v>0.03</v>
      </c>
      <c r="O20" s="22">
        <v>0.03</v>
      </c>
      <c r="P20" s="22">
        <v>0.03</v>
      </c>
      <c r="Q20" s="22">
        <v>0.03</v>
      </c>
      <c r="R20" s="22">
        <v>0.03</v>
      </c>
      <c r="S20" s="22">
        <v>0.03</v>
      </c>
      <c r="T20" s="22">
        <v>0.03</v>
      </c>
      <c r="U20" s="22">
        <v>0.03</v>
      </c>
      <c r="V20" s="22">
        <v>0.03</v>
      </c>
      <c r="W20" s="22">
        <v>0.03</v>
      </c>
      <c r="X20" s="22">
        <v>0.03</v>
      </c>
      <c r="Y20" s="22">
        <v>0.03</v>
      </c>
      <c r="Z20" s="22">
        <v>0.03</v>
      </c>
      <c r="AA20" s="22">
        <v>0.03</v>
      </c>
      <c r="AB20" s="22">
        <v>0.03</v>
      </c>
      <c r="AC20" s="22">
        <v>0.03</v>
      </c>
      <c r="AD20" s="22">
        <v>0.03</v>
      </c>
      <c r="AE20" s="22">
        <v>0.03</v>
      </c>
      <c r="AF20" s="22">
        <v>0.03</v>
      </c>
      <c r="AG20" s="22">
        <v>0.03</v>
      </c>
    </row>
    <row r="21" spans="2:33">
      <c r="B21" s="18" t="s">
        <v>32</v>
      </c>
      <c r="C21" s="22">
        <v>2.1000000000000001E-2</v>
      </c>
      <c r="D21" s="22">
        <v>2.1000000000000001E-2</v>
      </c>
      <c r="E21" s="22">
        <v>2.1000000000000001E-2</v>
      </c>
      <c r="F21" s="22">
        <v>2.1000000000000001E-2</v>
      </c>
      <c r="G21" s="22">
        <v>2.1000000000000001E-2</v>
      </c>
      <c r="H21" s="22">
        <v>2.1000000000000001E-2</v>
      </c>
      <c r="I21" s="22">
        <v>2.1000000000000001E-2</v>
      </c>
      <c r="J21" s="22">
        <v>2.1000000000000001E-2</v>
      </c>
      <c r="K21" s="22">
        <v>2.1000000000000001E-2</v>
      </c>
      <c r="L21" s="22">
        <v>2.1000000000000001E-2</v>
      </c>
      <c r="M21" s="22">
        <v>2.1000000000000001E-2</v>
      </c>
      <c r="N21" s="22">
        <v>2.1000000000000001E-2</v>
      </c>
      <c r="O21" s="22">
        <v>2.1000000000000001E-2</v>
      </c>
      <c r="P21" s="22">
        <v>2.1000000000000001E-2</v>
      </c>
      <c r="Q21" s="22">
        <v>2.3E-2</v>
      </c>
      <c r="R21" s="22">
        <v>2.3E-2</v>
      </c>
      <c r="S21" s="22">
        <v>2.3E-2</v>
      </c>
      <c r="T21" s="22">
        <v>2.5000000000000001E-2</v>
      </c>
      <c r="U21" s="22">
        <v>2.5000000000000001E-2</v>
      </c>
      <c r="V21" s="22">
        <v>2.5000000000000001E-2</v>
      </c>
      <c r="W21" s="22">
        <v>2.5000000000000001E-2</v>
      </c>
      <c r="X21" s="22">
        <v>2.5000000000000001E-2</v>
      </c>
      <c r="Y21" s="22">
        <v>2.5000000000000001E-2</v>
      </c>
      <c r="Z21" s="22">
        <v>2.5000000000000001E-2</v>
      </c>
      <c r="AA21" s="22">
        <v>2.5000000000000001E-2</v>
      </c>
      <c r="AB21" s="22">
        <v>2.5000000000000001E-2</v>
      </c>
      <c r="AC21" s="22">
        <v>2.5000000000000001E-2</v>
      </c>
      <c r="AD21" s="22">
        <v>2.5000000000000001E-2</v>
      </c>
      <c r="AE21" s="22">
        <v>2.5000000000000001E-2</v>
      </c>
      <c r="AF21" s="22">
        <v>2.5000000000000001E-2</v>
      </c>
      <c r="AG21" s="22">
        <v>2.5000000000000001E-2</v>
      </c>
    </row>
    <row r="22" spans="2:33">
      <c r="B22" s="188" t="s">
        <v>33</v>
      </c>
      <c r="C22" s="189">
        <v>1.18125E-2</v>
      </c>
      <c r="D22" s="189">
        <v>1.18125E-2</v>
      </c>
      <c r="E22" s="189">
        <v>1.18125E-2</v>
      </c>
      <c r="F22" s="189">
        <v>1.18125E-2</v>
      </c>
      <c r="G22" s="189">
        <v>1.18125E-2</v>
      </c>
      <c r="H22" s="189">
        <v>1.18125E-2</v>
      </c>
      <c r="I22" s="189">
        <v>1.18125E-2</v>
      </c>
      <c r="J22" s="189">
        <v>1.18125E-2</v>
      </c>
      <c r="K22" s="189">
        <v>1.18125E-2</v>
      </c>
      <c r="L22" s="189">
        <v>1.18125E-2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2:33">
      <c r="B23" s="188" t="s">
        <v>34</v>
      </c>
      <c r="C23" s="189">
        <v>1.575E-2</v>
      </c>
      <c r="D23" s="189">
        <v>1.575E-2</v>
      </c>
      <c r="E23" s="189">
        <v>1.575E-2</v>
      </c>
      <c r="F23" s="189">
        <v>1.575E-2</v>
      </c>
      <c r="G23" s="189">
        <v>1.575E-2</v>
      </c>
      <c r="H23" s="189">
        <v>1.575E-2</v>
      </c>
      <c r="I23" s="189">
        <v>1.575E-2</v>
      </c>
      <c r="J23" s="189">
        <v>1.575E-2</v>
      </c>
      <c r="K23" s="189">
        <v>1.575E-2</v>
      </c>
      <c r="L23" s="189">
        <v>1.575E-2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</row>
    <row r="24" spans="2:33">
      <c r="B24" s="18" t="s">
        <v>35</v>
      </c>
      <c r="C24" s="22">
        <v>0.11600000000000001</v>
      </c>
      <c r="D24" s="22">
        <v>0.11600000000000001</v>
      </c>
      <c r="E24" s="22">
        <v>0.11600000000000001</v>
      </c>
      <c r="F24" s="22">
        <v>0.11600000000000001</v>
      </c>
      <c r="G24" s="22">
        <v>0.11600000000000001</v>
      </c>
      <c r="H24" s="22">
        <v>0.11600000000000001</v>
      </c>
      <c r="I24" s="22">
        <v>0.11600000000000001</v>
      </c>
      <c r="J24" s="22">
        <v>0.11600000000000001</v>
      </c>
      <c r="K24" s="22">
        <v>0.11600000000000001</v>
      </c>
      <c r="L24" s="22">
        <v>0.11600000000000001</v>
      </c>
      <c r="M24" s="22">
        <v>0.11600000000000001</v>
      </c>
      <c r="N24" s="22">
        <v>0.10100000000000001</v>
      </c>
      <c r="O24" s="22">
        <v>0.10100000000000001</v>
      </c>
      <c r="P24" s="22">
        <v>0.10100000000000001</v>
      </c>
      <c r="Q24" s="22">
        <v>9.8000000000000004E-2</v>
      </c>
      <c r="R24" s="22">
        <v>9.2999999999999999E-2</v>
      </c>
      <c r="S24" s="22">
        <v>9.2999999999999999E-2</v>
      </c>
      <c r="T24" s="22">
        <v>0.09</v>
      </c>
      <c r="U24" s="22">
        <v>0.09</v>
      </c>
      <c r="V24" s="22">
        <v>0.09</v>
      </c>
      <c r="W24" s="22">
        <v>0.09</v>
      </c>
      <c r="X24" s="22">
        <v>0.09</v>
      </c>
      <c r="Y24" s="22">
        <v>0.09</v>
      </c>
      <c r="Z24" s="22">
        <v>0.09</v>
      </c>
      <c r="AA24" s="22">
        <v>0.09</v>
      </c>
      <c r="AB24" s="22">
        <v>0.09</v>
      </c>
      <c r="AC24" s="22">
        <v>0.10500000000000001</v>
      </c>
      <c r="AD24" s="22">
        <v>0.10500000000000001</v>
      </c>
      <c r="AE24" s="22">
        <v>0.10500000000000001</v>
      </c>
      <c r="AF24" s="22">
        <v>0.10500000000000001</v>
      </c>
      <c r="AG24" s="22">
        <v>0.10500000000000001</v>
      </c>
    </row>
    <row r="25" spans="2:33">
      <c r="B25" s="18" t="s">
        <v>36</v>
      </c>
      <c r="C25" s="21">
        <v>5.9828562571428198E-2</v>
      </c>
      <c r="D25" s="21">
        <v>6.924274861231848E-2</v>
      </c>
      <c r="E25" s="21">
        <v>7.9871989432047416E-2</v>
      </c>
      <c r="F25" s="21">
        <v>7.8587500000000018E-2</v>
      </c>
      <c r="G25" s="21">
        <v>9.8487500000000047E-2</v>
      </c>
      <c r="H25" s="21">
        <v>4.4787500000000022E-2</v>
      </c>
      <c r="I25" s="21">
        <v>5.0390243753071204E-2</v>
      </c>
      <c r="J25" s="21">
        <v>0.04</v>
      </c>
      <c r="K25" s="21">
        <v>4.2999999999999997E-2</v>
      </c>
      <c r="L25" s="21">
        <v>0.05</v>
      </c>
      <c r="M25" s="21">
        <v>4.53E-2</v>
      </c>
      <c r="N25" s="21">
        <v>5.2999999999999999E-2</v>
      </c>
      <c r="O25" s="21">
        <v>5.4302315219249671E-2</v>
      </c>
      <c r="P25" s="21">
        <v>5.7679385703402107E-2</v>
      </c>
      <c r="Q25" s="21">
        <v>6.1606933131274889E-2</v>
      </c>
      <c r="R25" s="21">
        <v>0.04</v>
      </c>
      <c r="S25" s="21">
        <v>3.7999999999999999E-2</v>
      </c>
      <c r="T25" s="21">
        <v>3.6301646681585906E-2</v>
      </c>
      <c r="U25" s="21">
        <v>4.1332546614756695E-2</v>
      </c>
      <c r="V25" s="21">
        <v>3.4018375831110288E-2</v>
      </c>
      <c r="W25" s="21">
        <v>3.6639077731510365E-2</v>
      </c>
      <c r="X25" s="21">
        <v>4.3171774262262513E-2</v>
      </c>
      <c r="Y25" s="21">
        <v>3.3873749487701485E-2</v>
      </c>
      <c r="Z25" s="21">
        <v>3.1182512345935151E-2</v>
      </c>
      <c r="AA25" s="21">
        <v>3.6517945575419868E-2</v>
      </c>
      <c r="AB25" s="21">
        <v>4.041030262783419E-2</v>
      </c>
      <c r="AC25" s="21">
        <v>3.0408980836497363E-2</v>
      </c>
      <c r="AD25" s="21">
        <v>1.5794220504325409E-2</v>
      </c>
      <c r="AE25" s="21">
        <v>1.6110337408168827E-2</v>
      </c>
      <c r="AF25" s="21">
        <v>1.8537138664490447E-2</v>
      </c>
      <c r="AG25" s="21">
        <v>1.7299367299367291E-2</v>
      </c>
    </row>
    <row r="26" spans="2:33">
      <c r="B26" s="20" t="s">
        <v>37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r="27" spans="2:33">
      <c r="B27" s="18" t="s">
        <v>38</v>
      </c>
      <c r="C27" s="19">
        <v>42847.489212</v>
      </c>
      <c r="D27" s="19">
        <v>41137.571666999997</v>
      </c>
      <c r="E27" s="19">
        <v>39579.113819999999</v>
      </c>
      <c r="F27" s="19">
        <v>38307.800000000003</v>
      </c>
      <c r="G27" s="19">
        <v>35872.522347999999</v>
      </c>
      <c r="H27" s="19">
        <v>34140.290504999997</v>
      </c>
      <c r="I27" s="19">
        <v>33251.165126</v>
      </c>
      <c r="J27" s="19">
        <v>33171.565018000001</v>
      </c>
      <c r="K27" s="19">
        <v>32171.599999999999</v>
      </c>
      <c r="L27" s="19">
        <v>31459.9</v>
      </c>
      <c r="M27" s="19">
        <v>30388</v>
      </c>
      <c r="N27" s="19">
        <v>30095.599999999999</v>
      </c>
      <c r="O27" s="19">
        <v>29972.6</v>
      </c>
      <c r="P27" s="19">
        <v>29566</v>
      </c>
      <c r="Q27" s="19">
        <v>29986.3</v>
      </c>
      <c r="R27" s="19">
        <v>31718.2</v>
      </c>
      <c r="S27" s="19">
        <v>32149.3</v>
      </c>
      <c r="T27" s="19">
        <v>32228.799999999999</v>
      </c>
      <c r="U27" s="19">
        <v>31799.5</v>
      </c>
      <c r="V27" s="19">
        <v>31384.5</v>
      </c>
      <c r="W27" s="19">
        <v>31030.9</v>
      </c>
      <c r="X27" s="19">
        <v>30902.3</v>
      </c>
      <c r="Y27" s="19">
        <v>30880.9</v>
      </c>
      <c r="Z27" s="19">
        <v>30909.223000000002</v>
      </c>
      <c r="AA27" s="19">
        <v>29174.400000000001</v>
      </c>
      <c r="AB27" s="19">
        <v>28446.9</v>
      </c>
      <c r="AC27" s="19">
        <v>27601.7</v>
      </c>
      <c r="AD27" s="19">
        <v>27568.1</v>
      </c>
      <c r="AE27" s="19">
        <v>27761.599999999999</v>
      </c>
      <c r="AF27" s="19">
        <v>26890.799999999999</v>
      </c>
      <c r="AG27" s="19">
        <v>26786.3</v>
      </c>
    </row>
    <row r="28" spans="2:33">
      <c r="B28" s="18" t="s">
        <v>37</v>
      </c>
      <c r="C28" s="21">
        <v>7.3047319961129301E-2</v>
      </c>
      <c r="D28" s="21">
        <v>7.7057348976748014E-2</v>
      </c>
      <c r="E28" s="21">
        <v>8.0533350000000004E-2</v>
      </c>
      <c r="F28" s="21">
        <v>7.85E-2</v>
      </c>
      <c r="G28" s="21">
        <v>8.4599999999999995E-2</v>
      </c>
      <c r="H28" s="21">
        <v>8.9700000000000002E-2</v>
      </c>
      <c r="I28" s="21">
        <v>9.2100000000000001E-2</v>
      </c>
      <c r="J28" s="21">
        <v>8.5599999999999996E-2</v>
      </c>
      <c r="K28" s="21">
        <v>8.8400000000000006E-2</v>
      </c>
      <c r="L28" s="21">
        <v>9.11E-2</v>
      </c>
      <c r="M28" s="21">
        <v>9.7966302487824147E-2</v>
      </c>
      <c r="N28" s="21">
        <v>9.2206169672643182E-2</v>
      </c>
      <c r="O28" s="21">
        <v>9.2581224184755423E-2</v>
      </c>
      <c r="P28" s="21">
        <v>9.4581614016099574E-2</v>
      </c>
      <c r="Q28" s="21">
        <v>9.3496029853633159E-2</v>
      </c>
      <c r="R28" s="21">
        <v>8.3261345221355559E-2</v>
      </c>
      <c r="S28" s="21">
        <v>8.2446585151154148E-2</v>
      </c>
      <c r="T28" s="21">
        <v>8.3071662612321906E-2</v>
      </c>
      <c r="U28" s="21">
        <v>8.5932168744791579E-2</v>
      </c>
      <c r="V28" s="21">
        <v>8.3050550430945211E-2</v>
      </c>
      <c r="W28" s="21">
        <v>8.4180607072305333E-2</v>
      </c>
      <c r="X28" s="21">
        <v>8.4767153253964916E-2</v>
      </c>
      <c r="Y28" s="21">
        <v>8.4961902017104407E-2</v>
      </c>
      <c r="Z28" s="21">
        <v>8.1299358447153455E-2</v>
      </c>
      <c r="AA28" s="21">
        <v>8.6287978501700113E-2</v>
      </c>
      <c r="AB28" s="21">
        <v>8.8382213879192456E-2</v>
      </c>
      <c r="AC28" s="21">
        <v>9.1454511859776752E-2</v>
      </c>
      <c r="AD28" s="21">
        <v>8.568961952401509E-2</v>
      </c>
      <c r="AE28" s="21">
        <v>8.5178808137859482E-2</v>
      </c>
      <c r="AF28" s="21">
        <v>9.1473663855296247E-2</v>
      </c>
      <c r="AG28" s="21">
        <v>9.224118299279857E-2</v>
      </c>
    </row>
    <row r="29" spans="2:33">
      <c r="B29" s="20" t="s">
        <v>39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2:33">
      <c r="B30" s="18" t="s">
        <v>40</v>
      </c>
      <c r="C30" s="19">
        <v>4528.9922729999998</v>
      </c>
      <c r="D30" s="19">
        <v>4133.1082770000003</v>
      </c>
      <c r="E30" s="19">
        <v>3553.9239149999999</v>
      </c>
      <c r="F30" s="19">
        <v>2945.7829999999999</v>
      </c>
      <c r="G30" s="19">
        <v>3960.268</v>
      </c>
      <c r="H30" s="19">
        <v>3032.29774</v>
      </c>
      <c r="I30" s="19">
        <v>3032.29774</v>
      </c>
      <c r="J30" s="19">
        <v>3021.674</v>
      </c>
      <c r="K30" s="19">
        <v>3024</v>
      </c>
      <c r="L30" s="19">
        <v>3408.24760087</v>
      </c>
      <c r="M30" s="19">
        <v>2844.8250917499995</v>
      </c>
      <c r="N30" s="19">
        <v>2744.6639933333331</v>
      </c>
      <c r="O30" s="19">
        <v>2735.6998433333333</v>
      </c>
      <c r="P30" s="19">
        <v>2794.1105733333334</v>
      </c>
      <c r="Q30" s="19">
        <v>2748.7834666666668</v>
      </c>
      <c r="R30" s="19">
        <v>3032.1618334899999</v>
      </c>
      <c r="S30" s="19">
        <v>2881.7503010700002</v>
      </c>
      <c r="T30" s="19">
        <v>2502.3000000000002</v>
      </c>
      <c r="U30" s="19">
        <v>2269.8658233333331</v>
      </c>
      <c r="V30" s="19">
        <v>2575.2829966666673</v>
      </c>
      <c r="W30" s="19">
        <v>2805.922</v>
      </c>
      <c r="X30" s="19">
        <v>3063.06</v>
      </c>
      <c r="Y30" s="19">
        <v>2783.8159999999998</v>
      </c>
      <c r="Z30" s="19">
        <v>2680.860764</v>
      </c>
      <c r="AA30" s="19">
        <v>2084.4835170000001</v>
      </c>
      <c r="AB30" s="19">
        <v>1814.659883</v>
      </c>
      <c r="AC30" s="19">
        <v>2041.681853</v>
      </c>
      <c r="AD30" s="19">
        <v>2024.9419501799998</v>
      </c>
      <c r="AE30" s="19">
        <v>2245.1668983999998</v>
      </c>
      <c r="AF30" s="19">
        <v>2085.5976507999999</v>
      </c>
      <c r="AG30" s="19">
        <v>2041.1697653100002</v>
      </c>
    </row>
    <row r="31" spans="2:33">
      <c r="B31" s="18" t="s">
        <v>41</v>
      </c>
      <c r="C31" s="19">
        <v>1670.0576799999999</v>
      </c>
      <c r="D31" s="19">
        <v>1474.18776</v>
      </c>
      <c r="E31" s="19">
        <v>1383.5364950000001</v>
      </c>
      <c r="F31" s="19">
        <v>2047.8810000000001</v>
      </c>
      <c r="G31" s="19">
        <v>1766.894</v>
      </c>
      <c r="H31" s="19">
        <v>1708.0440000000001</v>
      </c>
      <c r="I31" s="19">
        <v>1451.0192117700003</v>
      </c>
      <c r="J31" s="19">
        <v>1653.1790000000001</v>
      </c>
      <c r="K31" s="19">
        <v>1362.0861546300002</v>
      </c>
      <c r="L31" s="19">
        <v>1448.78432926</v>
      </c>
      <c r="M31" s="19">
        <v>1148.8997423599999</v>
      </c>
      <c r="N31" s="19">
        <v>1329.6155940200001</v>
      </c>
      <c r="O31" s="19">
        <v>1242.5877243400002</v>
      </c>
      <c r="P31" s="19">
        <v>1178.8757401100002</v>
      </c>
      <c r="Q31" s="19">
        <v>1183.5737048599997</v>
      </c>
      <c r="R31" s="19">
        <v>1073.5177419299998</v>
      </c>
      <c r="S31" s="19">
        <v>1272.8245279800001</v>
      </c>
      <c r="T31" s="19">
        <v>1430.7</v>
      </c>
      <c r="U31" s="19">
        <v>1263.4841157199999</v>
      </c>
      <c r="V31" s="19">
        <v>1495.1587855499999</v>
      </c>
      <c r="W31" s="19">
        <v>1406.7280000000001</v>
      </c>
      <c r="X31" s="19">
        <v>1377.3220000000001</v>
      </c>
      <c r="Y31" s="19">
        <v>1272.7679999999998</v>
      </c>
      <c r="Z31" s="19">
        <v>1474.7652740000001</v>
      </c>
      <c r="AA31" s="19">
        <v>1244.105018</v>
      </c>
      <c r="AB31" s="19">
        <v>843.10082599999998</v>
      </c>
      <c r="AC31" s="19">
        <v>983.850188</v>
      </c>
      <c r="AD31" s="19">
        <v>1215.3260378</v>
      </c>
      <c r="AE31" s="19">
        <v>1005.6104795800002</v>
      </c>
      <c r="AF31" s="19">
        <v>1210.4297439299999</v>
      </c>
      <c r="AG31" s="19">
        <v>1076.1450168999995</v>
      </c>
    </row>
    <row r="32" spans="2:33">
      <c r="B32" s="18" t="s">
        <v>42</v>
      </c>
      <c r="C32" s="17">
        <v>2.7118777556233868</v>
      </c>
      <c r="D32" s="17">
        <v>2.8036511963713497</v>
      </c>
      <c r="E32" s="17">
        <v>2.5687243725363382</v>
      </c>
      <c r="F32" s="17">
        <v>1.4384541875235914</v>
      </c>
      <c r="G32" s="17">
        <v>2.2413727139262458</v>
      </c>
      <c r="H32" s="17">
        <v>1.7753042310385445</v>
      </c>
      <c r="I32" s="17">
        <v>2.089770910959273</v>
      </c>
      <c r="J32" s="17">
        <v>1.8277958703399662</v>
      </c>
      <c r="K32" s="17">
        <v>2.2201238810928561</v>
      </c>
      <c r="L32" s="17">
        <v>2.3524878976368009</v>
      </c>
      <c r="M32" s="17">
        <v>2.4761299762382514</v>
      </c>
      <c r="N32" s="17">
        <v>2.0642537630256221</v>
      </c>
      <c r="O32" s="17">
        <v>2.2016150568253834</v>
      </c>
      <c r="P32" s="17">
        <v>2.370148505280647</v>
      </c>
      <c r="Q32" s="17">
        <v>2.3224438456004814</v>
      </c>
      <c r="R32" s="17">
        <v>2.8245102200534626</v>
      </c>
      <c r="S32" s="17">
        <v>2.2640593716742714</v>
      </c>
      <c r="T32" s="17">
        <v>1.749003984063745</v>
      </c>
      <c r="U32" s="17">
        <v>1.796513145746865</v>
      </c>
      <c r="V32" s="17">
        <v>1.7224143827100875</v>
      </c>
      <c r="W32" s="17">
        <v>1.9946443093476491</v>
      </c>
      <c r="X32" s="17">
        <v>2.2239243982162482</v>
      </c>
      <c r="Y32" s="17">
        <v>2.1872140091517074</v>
      </c>
      <c r="Z32" s="17">
        <v>1.8178220027711338</v>
      </c>
      <c r="AA32" s="17">
        <v>1.6754883927330966</v>
      </c>
      <c r="AB32" s="17">
        <v>2.152364019863978</v>
      </c>
      <c r="AC32" s="17">
        <v>2.0751958762648526</v>
      </c>
      <c r="AD32" s="17">
        <v>1.6661717820557664</v>
      </c>
      <c r="AE32" s="17">
        <v>2.2326407132687285</v>
      </c>
      <c r="AF32" s="17">
        <v>1.7230224730173285</v>
      </c>
      <c r="AG32" s="17">
        <v>1.8967422914709973</v>
      </c>
    </row>
    <row r="33" spans="2:33">
      <c r="B33" s="20" t="s">
        <v>43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2:33">
      <c r="B34" s="18" t="s">
        <v>44</v>
      </c>
      <c r="C34" s="19">
        <v>36829.566564000001</v>
      </c>
      <c r="D34" s="19">
        <v>35617.387542999997</v>
      </c>
      <c r="E34" s="19">
        <v>35179.199417999997</v>
      </c>
      <c r="F34" s="19">
        <v>33348.525000000001</v>
      </c>
      <c r="G34" s="19">
        <v>31650.342924299999</v>
      </c>
      <c r="H34" s="19">
        <v>29233.804606205864</v>
      </c>
      <c r="I34" s="19">
        <v>28904.928987853607</v>
      </c>
      <c r="J34" s="19">
        <v>28483</v>
      </c>
      <c r="K34" s="19">
        <v>27476.623376279109</v>
      </c>
      <c r="L34" s="19">
        <v>27237.486138956723</v>
      </c>
      <c r="M34" s="19">
        <v>25142.611469176361</v>
      </c>
      <c r="N34" s="19">
        <v>26083.560856434346</v>
      </c>
      <c r="O34" s="19">
        <v>25805.178274675225</v>
      </c>
      <c r="P34" s="19">
        <v>25679.02126679599</v>
      </c>
      <c r="Q34" s="19">
        <v>26066.675353839441</v>
      </c>
      <c r="R34" s="19">
        <v>26799.184534063937</v>
      </c>
      <c r="S34" s="19">
        <v>27187</v>
      </c>
      <c r="T34" s="19">
        <v>28192</v>
      </c>
      <c r="U34" s="19">
        <v>27070.901592499577</v>
      </c>
      <c r="V34" s="19">
        <v>26627.17605349412</v>
      </c>
      <c r="W34" s="19">
        <v>26332.468207999998</v>
      </c>
      <c r="X34" s="19">
        <v>26709.992374000001</v>
      </c>
      <c r="Y34" s="19">
        <v>25841.504712999998</v>
      </c>
      <c r="Z34" s="19">
        <v>25671.697968</v>
      </c>
      <c r="AA34" s="19">
        <v>23740.357184</v>
      </c>
      <c r="AB34" s="19">
        <v>23822.615087999999</v>
      </c>
      <c r="AC34" s="19">
        <v>23273.080382</v>
      </c>
      <c r="AD34" s="19"/>
      <c r="AE34" s="19">
        <v>23196.957163809198</v>
      </c>
      <c r="AF34" s="19"/>
      <c r="AG34" s="19">
        <v>23258.54267228044</v>
      </c>
    </row>
    <row r="35" spans="2:33">
      <c r="B35" s="18" t="s">
        <v>45</v>
      </c>
      <c r="C35" s="19">
        <v>27836.144643</v>
      </c>
      <c r="D35" s="19">
        <v>27151.094208999999</v>
      </c>
      <c r="E35" s="19">
        <v>26272.207278999998</v>
      </c>
      <c r="F35" s="19">
        <v>25351.631000000001</v>
      </c>
      <c r="G35" s="19">
        <v>23519.512977389997</v>
      </c>
      <c r="H35" s="19">
        <v>22416.273441809997</v>
      </c>
      <c r="I35" s="19">
        <v>21048.286192481006</v>
      </c>
      <c r="J35" s="19">
        <v>21069</v>
      </c>
      <c r="K35" s="19">
        <v>20052.345898677002</v>
      </c>
      <c r="L35" s="19">
        <v>19671.227702463497</v>
      </c>
      <c r="M35" s="19">
        <v>19379.149133131497</v>
      </c>
      <c r="N35" s="19">
        <v>19472.002721898996</v>
      </c>
      <c r="O35" s="19">
        <v>19060.310767054998</v>
      </c>
      <c r="P35" s="19">
        <v>18809.121686200524</v>
      </c>
      <c r="Q35" s="19">
        <v>19164.008490789998</v>
      </c>
      <c r="R35" s="19">
        <v>19380.111619486797</v>
      </c>
      <c r="S35" s="19">
        <v>24892</v>
      </c>
      <c r="T35" s="19">
        <v>22941</v>
      </c>
      <c r="U35" s="19">
        <v>22467.247862950007</v>
      </c>
      <c r="V35" s="19">
        <v>22063.680325400001</v>
      </c>
      <c r="W35" s="19">
        <v>21322.209413</v>
      </c>
      <c r="X35" s="19">
        <v>21019.302672000002</v>
      </c>
      <c r="Y35" s="19">
        <v>21044.226727000001</v>
      </c>
      <c r="Z35" s="19">
        <v>20200.487733999998</v>
      </c>
      <c r="AA35" s="19">
        <v>19619.419355999999</v>
      </c>
      <c r="AB35" s="19">
        <v>18968.484802999999</v>
      </c>
      <c r="AC35" s="19">
        <v>18274.571606000001</v>
      </c>
      <c r="AD35" s="19"/>
      <c r="AE35" s="19">
        <v>18030.461607982168</v>
      </c>
      <c r="AF35" s="19"/>
      <c r="AG35" s="19">
        <v>17465.847527470003</v>
      </c>
    </row>
    <row r="36" spans="2:33">
      <c r="B36" s="18" t="s">
        <v>46</v>
      </c>
      <c r="C36" s="17">
        <v>1.3230843220690618</v>
      </c>
      <c r="D36" s="17">
        <v>1.3118214414796441</v>
      </c>
      <c r="E36" s="17">
        <v>1.3390271721142961</v>
      </c>
      <c r="F36" s="17">
        <v>1.3154390342775184</v>
      </c>
      <c r="G36" s="17">
        <v>1.3457057106040593</v>
      </c>
      <c r="H36" s="17">
        <v>1.3041331192757517</v>
      </c>
      <c r="I36" s="17">
        <v>1.3732675773944578</v>
      </c>
      <c r="J36" s="17">
        <v>1.351907273542224</v>
      </c>
      <c r="K36" s="17">
        <v>1.3702448339519189</v>
      </c>
      <c r="L36" s="17">
        <v>1.3846358016355877</v>
      </c>
      <c r="M36" s="17">
        <v>1.2974053347982848</v>
      </c>
      <c r="N36" s="17">
        <v>1.3395417630616766</v>
      </c>
      <c r="O36" s="17">
        <v>1.3538697553283583</v>
      </c>
      <c r="P36" s="17">
        <v>1.3652429759990137</v>
      </c>
      <c r="Q36" s="17">
        <v>1.3601890943831916</v>
      </c>
      <c r="R36" s="17">
        <v>1.3828188949705134</v>
      </c>
      <c r="S36" s="17">
        <v>1.0921982966414912</v>
      </c>
      <c r="T36" s="17">
        <v>1.2288915042936228</v>
      </c>
      <c r="U36" s="17">
        <v>1.2049051026468311</v>
      </c>
      <c r="V36" s="17">
        <v>1.2068329336171792</v>
      </c>
      <c r="W36" s="17">
        <v>1.2349784066910663</v>
      </c>
      <c r="X36" s="17">
        <v>1.2707363698406902</v>
      </c>
      <c r="Y36" s="17">
        <v>1.2279617135964911</v>
      </c>
      <c r="Z36" s="17">
        <v>1.2708454521516952</v>
      </c>
      <c r="AA36" s="17">
        <v>1.2100438220532628</v>
      </c>
      <c r="AB36" s="17">
        <v>1.2559050095678852</v>
      </c>
      <c r="AC36" s="17">
        <v>1.273522623882404</v>
      </c>
      <c r="AD36" s="17"/>
      <c r="AE36" s="17">
        <v>1.2865426115069512</v>
      </c>
      <c r="AF36" s="17"/>
      <c r="AG36" s="17">
        <v>1.3316584056799865</v>
      </c>
    </row>
    <row r="38" spans="2:33">
      <c r="B38" s="140" t="s">
        <v>47</v>
      </c>
      <c r="C38" s="140"/>
      <c r="D38" s="140"/>
      <c r="E38" s="140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5"/>
      <c r="Z38" s="14"/>
      <c r="AA38" s="14"/>
      <c r="AB38" s="14"/>
      <c r="AC38" s="14"/>
    </row>
    <row r="39" spans="2:33">
      <c r="Y39" s="16"/>
    </row>
    <row r="43" spans="2:33">
      <c r="I43" s="208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</row>
  </sheetData>
  <mergeCells count="1">
    <mergeCell ref="A2:AA2"/>
  </mergeCells>
  <hyperlinks>
    <hyperlink ref="A2:AA2" location="Innholdsfortegnelse!A1" display="Innholdsfortegnelse" xr:uid="{E7A472BD-0034-428C-9BDF-2D9628C16CD2}"/>
    <hyperlink ref="M2" location="Innholdsfortegnelse!A1" display="Innholdsfortegnelse" xr:uid="{5999BD02-32D1-45AA-A99D-7DA715266B8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AADF-26FB-42A6-B595-D9EB7E18FA24}">
  <dimension ref="A1:F12"/>
  <sheetViews>
    <sheetView showGridLines="0" zoomScaleNormal="100" workbookViewId="0">
      <selection activeCell="B45" sqref="B45"/>
    </sheetView>
  </sheetViews>
  <sheetFormatPr baseColWidth="10" defaultColWidth="11.42578125" defaultRowHeight="15"/>
  <cols>
    <col min="1" max="1" width="3" style="13" customWidth="1"/>
    <col min="2" max="2" width="29.5703125" style="13" customWidth="1"/>
    <col min="3" max="3" width="21.5703125" style="13" customWidth="1"/>
    <col min="4" max="4" width="30.42578125" style="13" customWidth="1"/>
    <col min="5" max="5" width="9.42578125" style="26" bestFit="1" customWidth="1"/>
    <col min="6" max="6" width="13.42578125" style="26" bestFit="1" customWidth="1"/>
    <col min="7" max="16384" width="11.42578125" style="13"/>
  </cols>
  <sheetData>
    <row r="1" spans="1:6" ht="6" customHeight="1"/>
    <row r="2" spans="1:6">
      <c r="A2"/>
      <c r="B2" s="151" t="s">
        <v>21</v>
      </c>
      <c r="C2"/>
      <c r="D2"/>
    </row>
    <row r="4" spans="1:6">
      <c r="B4" s="25" t="s">
        <v>9</v>
      </c>
      <c r="C4" s="24"/>
      <c r="D4" s="24"/>
      <c r="E4" s="141"/>
      <c r="F4" s="141"/>
    </row>
    <row r="5" spans="1:6">
      <c r="B5" s="24"/>
      <c r="C5" s="24"/>
      <c r="D5" s="24"/>
      <c r="E5" s="141"/>
      <c r="F5" s="141"/>
    </row>
    <row r="6" spans="1:6">
      <c r="B6" s="142" t="s">
        <v>48</v>
      </c>
      <c r="C6" s="142" t="s">
        <v>49</v>
      </c>
      <c r="D6" s="142" t="s">
        <v>50</v>
      </c>
      <c r="E6" s="143" t="s">
        <v>51</v>
      </c>
      <c r="F6" s="143" t="s">
        <v>52</v>
      </c>
    </row>
    <row r="7" spans="1:6">
      <c r="B7" s="144" t="s">
        <v>53</v>
      </c>
      <c r="C7" s="144" t="s">
        <v>54</v>
      </c>
      <c r="D7" s="144" t="s">
        <v>55</v>
      </c>
      <c r="E7" s="145">
        <v>1</v>
      </c>
      <c r="F7" s="145">
        <v>1</v>
      </c>
    </row>
    <row r="8" spans="1:6">
      <c r="B8" s="24" t="s">
        <v>56</v>
      </c>
      <c r="C8" s="24" t="s">
        <v>54</v>
      </c>
      <c r="D8" s="24" t="s">
        <v>57</v>
      </c>
      <c r="E8" s="146">
        <v>1</v>
      </c>
      <c r="F8" s="146">
        <v>1</v>
      </c>
    </row>
    <row r="9" spans="1:6">
      <c r="B9" s="24" t="s">
        <v>58</v>
      </c>
      <c r="C9" s="24" t="s">
        <v>54</v>
      </c>
      <c r="D9" s="24" t="s">
        <v>59</v>
      </c>
      <c r="E9" s="146">
        <v>1</v>
      </c>
      <c r="F9" s="146">
        <v>1</v>
      </c>
    </row>
    <row r="10" spans="1:6">
      <c r="B10" s="147" t="s">
        <v>60</v>
      </c>
      <c r="C10" s="147" t="s">
        <v>54</v>
      </c>
      <c r="D10" s="147" t="s">
        <v>61</v>
      </c>
      <c r="E10" s="148"/>
      <c r="F10" s="148"/>
    </row>
    <row r="11" spans="1:6">
      <c r="B11" s="24"/>
      <c r="C11" s="24"/>
      <c r="D11" s="24"/>
      <c r="E11" s="141"/>
      <c r="F11" s="141"/>
    </row>
    <row r="12" spans="1:6">
      <c r="B12" s="149" t="s">
        <v>47</v>
      </c>
      <c r="C12" s="24"/>
      <c r="D12" s="24"/>
      <c r="E12" s="141"/>
      <c r="F12" s="141"/>
    </row>
  </sheetData>
  <hyperlinks>
    <hyperlink ref="B2" location="Innholdsfortegnelse!A1" display="Innholdsfortegnelse" xr:uid="{40863F4C-98A3-4940-8A5E-CFCCA9EE1AEA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3C45-48A6-4C2B-A255-AA377985D004}">
  <sheetPr>
    <pageSetUpPr fitToPage="1"/>
  </sheetPr>
  <dimension ref="A1:D30"/>
  <sheetViews>
    <sheetView showGridLines="0" zoomScaleNormal="100" workbookViewId="0">
      <selection activeCell="B45" sqref="B45"/>
    </sheetView>
  </sheetViews>
  <sheetFormatPr baseColWidth="10" defaultColWidth="11.42578125" defaultRowHeight="15"/>
  <cols>
    <col min="1" max="1" width="67.85546875" style="30" customWidth="1"/>
    <col min="2" max="2" width="30.42578125" style="30" customWidth="1"/>
    <col min="3" max="3" width="11.42578125" style="29"/>
    <col min="4" max="4" width="18.42578125" style="29" customWidth="1"/>
    <col min="5" max="16384" width="11.42578125" style="30"/>
  </cols>
  <sheetData>
    <row r="1" spans="1:4" customFormat="1">
      <c r="A1" s="151" t="s">
        <v>21</v>
      </c>
    </row>
    <row r="3" spans="1:4" ht="18">
      <c r="A3" s="27" t="s">
        <v>62</v>
      </c>
      <c r="B3" s="28"/>
    </row>
    <row r="4" spans="1:4">
      <c r="A4" s="28" t="s">
        <v>63</v>
      </c>
      <c r="B4" s="28"/>
      <c r="D4" s="31"/>
    </row>
    <row r="5" spans="1:4">
      <c r="A5" s="28"/>
      <c r="B5" s="28"/>
    </row>
    <row r="6" spans="1:4">
      <c r="A6" s="112"/>
      <c r="B6" s="113">
        <v>46022</v>
      </c>
    </row>
    <row r="7" spans="1:4">
      <c r="A7" s="117" t="s">
        <v>64</v>
      </c>
      <c r="B7" s="118" t="s">
        <v>65</v>
      </c>
    </row>
    <row r="8" spans="1:4">
      <c r="A8" s="33" t="s">
        <v>66</v>
      </c>
      <c r="B8" s="34">
        <v>3120.1527809999998</v>
      </c>
    </row>
    <row r="9" spans="1:4">
      <c r="A9" s="33" t="s">
        <v>67</v>
      </c>
      <c r="B9" s="34">
        <v>207.081625</v>
      </c>
    </row>
    <row r="10" spans="1:4">
      <c r="A10" s="33" t="s">
        <v>68</v>
      </c>
      <c r="B10" s="34">
        <v>0</v>
      </c>
    </row>
    <row r="11" spans="1:4">
      <c r="A11" s="33" t="s">
        <v>69</v>
      </c>
      <c r="B11" s="34">
        <v>0</v>
      </c>
    </row>
    <row r="12" spans="1:4" s="29" customFormat="1" ht="14.25">
      <c r="A12" s="35" t="s">
        <v>70</v>
      </c>
      <c r="B12" s="36">
        <f>SUM(B8:B11)</f>
        <v>3327.2344059999996</v>
      </c>
    </row>
    <row r="13" spans="1:4" s="29" customFormat="1" ht="14.25">
      <c r="A13" s="37" t="s">
        <v>71</v>
      </c>
      <c r="B13" s="34"/>
    </row>
    <row r="14" spans="1:4" s="29" customFormat="1" ht="14.25">
      <c r="A14" s="38" t="s">
        <v>72</v>
      </c>
      <c r="B14" s="34">
        <f>-9.898194-38.19618</f>
        <v>-48.094374000000002</v>
      </c>
    </row>
    <row r="15" spans="1:4" s="29" customFormat="1" ht="14.25">
      <c r="A15" s="38" t="s">
        <v>73</v>
      </c>
      <c r="B15" s="34">
        <v>-84</v>
      </c>
    </row>
    <row r="16" spans="1:4" s="29" customFormat="1" ht="14.25">
      <c r="A16" s="38" t="s">
        <v>74</v>
      </c>
      <c r="B16" s="34">
        <v>0</v>
      </c>
    </row>
    <row r="17" spans="1:2" s="29" customFormat="1" ht="14.25">
      <c r="A17" s="38" t="s">
        <v>75</v>
      </c>
      <c r="B17" s="34">
        <v>-7.1421910000000004</v>
      </c>
    </row>
    <row r="18" spans="1:2" s="29" customFormat="1" ht="14.25">
      <c r="A18" s="38" t="s">
        <v>76</v>
      </c>
      <c r="B18" s="34">
        <v>-0.49906899999999998</v>
      </c>
    </row>
    <row r="19" spans="1:2" s="29" customFormat="1" ht="14.25">
      <c r="A19" s="38" t="s">
        <v>77</v>
      </c>
      <c r="B19" s="34">
        <v>0</v>
      </c>
    </row>
    <row r="20" spans="1:2" s="29" customFormat="1" ht="14.25">
      <c r="A20" s="35" t="s">
        <v>24</v>
      </c>
      <c r="B20" s="36">
        <f>SUM(B12:B19)</f>
        <v>3187.4987719999999</v>
      </c>
    </row>
    <row r="21" spans="1:2" s="29" customFormat="1" ht="14.25">
      <c r="A21" s="33" t="s">
        <v>78</v>
      </c>
      <c r="B21" s="34">
        <v>0</v>
      </c>
    </row>
    <row r="22" spans="1:2" s="29" customFormat="1" ht="14.25">
      <c r="A22" s="33" t="s">
        <v>79</v>
      </c>
      <c r="B22" s="34">
        <v>0</v>
      </c>
    </row>
    <row r="23" spans="1:2" s="29" customFormat="1" ht="14.25">
      <c r="A23" s="35" t="s">
        <v>25</v>
      </c>
      <c r="B23" s="36">
        <f>SUM(B20:B22)</f>
        <v>3187.4987719999999</v>
      </c>
    </row>
    <row r="24" spans="1:2" s="29" customFormat="1" ht="14.25">
      <c r="A24" s="33" t="s">
        <v>80</v>
      </c>
      <c r="B24" s="34">
        <v>299.91152799999998</v>
      </c>
    </row>
    <row r="25" spans="1:2" s="29" customFormat="1" ht="14.25">
      <c r="A25" s="33" t="s">
        <v>81</v>
      </c>
      <c r="B25" s="34">
        <v>0</v>
      </c>
    </row>
    <row r="26" spans="1:2" s="29" customFormat="1" ht="14.25">
      <c r="A26" s="33" t="s">
        <v>79</v>
      </c>
      <c r="B26" s="34">
        <v>0</v>
      </c>
    </row>
    <row r="27" spans="1:2" s="29" customFormat="1" ht="14.25">
      <c r="A27" s="35" t="s">
        <v>82</v>
      </c>
      <c r="B27" s="36">
        <f>SUM(B24:B26)</f>
        <v>299.91152799999998</v>
      </c>
    </row>
    <row r="28" spans="1:2" s="29" customFormat="1" ht="14.25">
      <c r="A28" s="35" t="s">
        <v>14</v>
      </c>
      <c r="B28" s="36">
        <f>B23+B27</f>
        <v>3487.4103</v>
      </c>
    </row>
    <row r="30" spans="1:2">
      <c r="A30" s="136" t="s">
        <v>47</v>
      </c>
    </row>
  </sheetData>
  <hyperlinks>
    <hyperlink ref="A1" location="Innholdsfortegnelse!A1" display="Innholdsfortegnelse" xr:uid="{59FDC2BB-B57E-42F9-A9C2-8CBFEB310030}"/>
  </hyperlink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18A5-6135-4F8D-9415-211E766BFD64}">
  <dimension ref="A1:H140"/>
  <sheetViews>
    <sheetView workbookViewId="0">
      <selection activeCell="B45" sqref="B45"/>
    </sheetView>
  </sheetViews>
  <sheetFormatPr baseColWidth="10" defaultColWidth="9.140625" defaultRowHeight="14.25"/>
  <cols>
    <col min="1" max="1" width="4.5703125" style="41" customWidth="1"/>
    <col min="2" max="2" width="58.42578125" style="41" customWidth="1"/>
    <col min="3" max="3" width="27.140625" style="41" customWidth="1"/>
    <col min="4" max="4" width="27.140625" style="41" hidden="1" customWidth="1"/>
    <col min="5" max="6" width="22" style="41" hidden="1" customWidth="1"/>
    <col min="7" max="7" width="9.140625" style="41"/>
    <col min="8" max="8" width="18.42578125" style="41" customWidth="1"/>
    <col min="9" max="16384" width="9.140625" style="41"/>
  </cols>
  <sheetData>
    <row r="1" spans="1:8" ht="15">
      <c r="A1" s="215" t="s">
        <v>21</v>
      </c>
      <c r="B1" s="216"/>
    </row>
    <row r="3" spans="1:8" ht="18">
      <c r="A3" s="39" t="s">
        <v>83</v>
      </c>
      <c r="B3" s="40"/>
      <c r="C3" s="40"/>
      <c r="D3" s="40"/>
    </row>
    <row r="4" spans="1:8">
      <c r="A4" s="42" t="s">
        <v>63</v>
      </c>
      <c r="B4" s="40"/>
      <c r="C4" s="40"/>
      <c r="D4" s="40"/>
      <c r="H4" s="31"/>
    </row>
    <row r="5" spans="1:8" ht="18" hidden="1">
      <c r="A5" s="39"/>
      <c r="B5" s="40"/>
      <c r="C5" s="40"/>
      <c r="D5" s="40"/>
    </row>
    <row r="6" spans="1:8">
      <c r="A6" s="42"/>
      <c r="B6" s="40"/>
      <c r="C6" s="40"/>
      <c r="D6" s="40"/>
    </row>
    <row r="7" spans="1:8" s="45" customFormat="1" ht="39.75" customHeight="1">
      <c r="A7" s="213" t="s">
        <v>84</v>
      </c>
      <c r="B7" s="214"/>
      <c r="C7" s="162" t="s">
        <v>425</v>
      </c>
      <c r="D7" s="116" t="s">
        <v>85</v>
      </c>
      <c r="E7" s="43" t="s">
        <v>86</v>
      </c>
      <c r="F7" s="44" t="s">
        <v>87</v>
      </c>
    </row>
    <row r="8" spans="1:8" s="45" customFormat="1" ht="24.75" customHeight="1">
      <c r="A8" s="46">
        <v>1</v>
      </c>
      <c r="B8" s="47" t="s">
        <v>88</v>
      </c>
      <c r="C8" s="48"/>
      <c r="D8" s="156">
        <v>80.139363000000003</v>
      </c>
      <c r="E8" s="49" t="s">
        <v>89</v>
      </c>
      <c r="F8" s="50"/>
    </row>
    <row r="9" spans="1:8" s="45" customFormat="1">
      <c r="A9" s="46"/>
      <c r="B9" s="47" t="s">
        <v>90</v>
      </c>
      <c r="C9" s="48"/>
      <c r="D9" s="156">
        <v>80.139363000000003</v>
      </c>
      <c r="E9" s="49" t="s">
        <v>91</v>
      </c>
      <c r="F9" s="50"/>
    </row>
    <row r="10" spans="1:8" s="45" customFormat="1">
      <c r="A10" s="46"/>
      <c r="B10" s="47" t="s">
        <v>92</v>
      </c>
      <c r="C10" s="48"/>
      <c r="D10" s="156"/>
      <c r="E10" s="49" t="s">
        <v>91</v>
      </c>
      <c r="F10" s="50"/>
    </row>
    <row r="11" spans="1:8" s="45" customFormat="1">
      <c r="A11" s="46"/>
      <c r="B11" s="47" t="s">
        <v>93</v>
      </c>
      <c r="C11" s="48"/>
      <c r="D11" s="156"/>
      <c r="E11" s="49" t="s">
        <v>91</v>
      </c>
      <c r="F11" s="50"/>
    </row>
    <row r="12" spans="1:8" s="45" customFormat="1">
      <c r="A12" s="46">
        <v>2</v>
      </c>
      <c r="B12" s="47" t="s">
        <v>94</v>
      </c>
      <c r="C12" s="48">
        <v>3243.3384780000001</v>
      </c>
      <c r="D12" s="156">
        <v>2470.528667</v>
      </c>
      <c r="E12" s="49" t="s">
        <v>95</v>
      </c>
      <c r="F12" s="50"/>
    </row>
    <row r="13" spans="1:8" s="45" customFormat="1">
      <c r="A13" s="46">
        <v>3</v>
      </c>
      <c r="B13" s="47" t="s">
        <v>96</v>
      </c>
      <c r="C13" s="48">
        <v>-0.104072</v>
      </c>
      <c r="D13" s="156">
        <v>0</v>
      </c>
      <c r="E13" s="49" t="s">
        <v>97</v>
      </c>
      <c r="F13" s="50"/>
    </row>
    <row r="14" spans="1:8" s="45" customFormat="1">
      <c r="A14" s="46" t="s">
        <v>98</v>
      </c>
      <c r="B14" s="47" t="s">
        <v>99</v>
      </c>
      <c r="C14" s="48">
        <v>0</v>
      </c>
      <c r="D14" s="156">
        <v>0</v>
      </c>
      <c r="E14" s="49" t="s">
        <v>100</v>
      </c>
      <c r="F14" s="50"/>
    </row>
    <row r="15" spans="1:8" s="45" customFormat="1">
      <c r="A15" s="46">
        <v>4</v>
      </c>
      <c r="B15" s="47" t="s">
        <v>101</v>
      </c>
      <c r="C15" s="48">
        <v>0</v>
      </c>
      <c r="D15" s="156">
        <v>0</v>
      </c>
      <c r="E15" s="49" t="s">
        <v>102</v>
      </c>
      <c r="F15" s="50"/>
    </row>
    <row r="16" spans="1:8" s="45" customFormat="1" ht="24">
      <c r="A16" s="46"/>
      <c r="B16" s="47" t="s">
        <v>103</v>
      </c>
      <c r="C16" s="48">
        <v>0</v>
      </c>
      <c r="D16" s="156">
        <v>0</v>
      </c>
      <c r="E16" s="49" t="s">
        <v>104</v>
      </c>
      <c r="F16" s="50"/>
    </row>
    <row r="17" spans="1:6" s="45" customFormat="1">
      <c r="A17" s="46">
        <v>5</v>
      </c>
      <c r="B17" s="47" t="s">
        <v>69</v>
      </c>
      <c r="C17" s="48">
        <v>0</v>
      </c>
      <c r="D17" s="156">
        <v>0</v>
      </c>
      <c r="E17" s="49" t="s">
        <v>105</v>
      </c>
      <c r="F17" s="50"/>
    </row>
    <row r="18" spans="1:6" s="45" customFormat="1">
      <c r="A18" s="46" t="s">
        <v>106</v>
      </c>
      <c r="B18" s="47" t="s">
        <v>107</v>
      </c>
      <c r="C18" s="48">
        <v>0</v>
      </c>
      <c r="D18" s="156">
        <v>0</v>
      </c>
      <c r="E18" s="49" t="s">
        <v>108</v>
      </c>
      <c r="F18" s="50"/>
    </row>
    <row r="19" spans="1:6" s="45" customFormat="1">
      <c r="A19" s="51">
        <v>6</v>
      </c>
      <c r="B19" s="52" t="s">
        <v>109</v>
      </c>
      <c r="C19" s="53">
        <v>3243.3384780000001</v>
      </c>
      <c r="D19" s="157">
        <f>D8+D12+D13+D18</f>
        <v>2550.6680299999998</v>
      </c>
      <c r="E19" s="54"/>
      <c r="F19" s="55"/>
    </row>
    <row r="20" spans="1:6" s="45" customFormat="1">
      <c r="A20" s="56" t="s">
        <v>110</v>
      </c>
      <c r="B20" s="57"/>
      <c r="C20" s="58"/>
      <c r="D20" s="58"/>
      <c r="E20" s="59"/>
      <c r="F20" s="60"/>
    </row>
    <row r="21" spans="1:6" s="45" customFormat="1" ht="24">
      <c r="A21" s="61">
        <v>7</v>
      </c>
      <c r="B21" s="62" t="s">
        <v>111</v>
      </c>
      <c r="C21" s="63">
        <v>-7.1421910000000004</v>
      </c>
      <c r="D21" s="158">
        <v>-6.7307860000000002</v>
      </c>
      <c r="E21" s="64" t="s">
        <v>112</v>
      </c>
      <c r="F21" s="65"/>
    </row>
    <row r="22" spans="1:6" s="45" customFormat="1">
      <c r="A22" s="46">
        <v>8</v>
      </c>
      <c r="B22" s="47" t="s">
        <v>113</v>
      </c>
      <c r="C22" s="48">
        <f>-38.19618-9.898194</f>
        <v>-48.094374000000002</v>
      </c>
      <c r="D22" s="156">
        <f>-20.306813-10.148826</f>
        <v>-30.455638999999998</v>
      </c>
      <c r="E22" s="49" t="s">
        <v>114</v>
      </c>
      <c r="F22" s="50"/>
    </row>
    <row r="23" spans="1:6" s="45" customFormat="1">
      <c r="A23" s="46">
        <v>9</v>
      </c>
      <c r="B23" s="47" t="s">
        <v>115</v>
      </c>
      <c r="C23" s="48">
        <v>0</v>
      </c>
      <c r="D23" s="156">
        <v>0</v>
      </c>
      <c r="E23" s="49"/>
      <c r="F23" s="50"/>
    </row>
    <row r="24" spans="1:6" s="45" customFormat="1" ht="24">
      <c r="A24" s="46">
        <v>10</v>
      </c>
      <c r="B24" s="47" t="s">
        <v>116</v>
      </c>
      <c r="C24" s="63"/>
      <c r="D24" s="158"/>
      <c r="E24" s="49" t="s">
        <v>117</v>
      </c>
      <c r="F24" s="65"/>
    </row>
    <row r="25" spans="1:6" s="45" customFormat="1">
      <c r="A25" s="46">
        <v>11</v>
      </c>
      <c r="B25" s="47" t="s">
        <v>118</v>
      </c>
      <c r="C25" s="63">
        <v>0</v>
      </c>
      <c r="D25" s="158">
        <v>0</v>
      </c>
      <c r="E25" s="49" t="s">
        <v>119</v>
      </c>
      <c r="F25" s="65"/>
    </row>
    <row r="26" spans="1:6" s="45" customFormat="1" ht="24">
      <c r="A26" s="46">
        <v>12</v>
      </c>
      <c r="B26" s="47" t="s">
        <v>120</v>
      </c>
      <c r="C26" s="63"/>
      <c r="D26" s="158"/>
      <c r="E26" s="49" t="s">
        <v>121</v>
      </c>
      <c r="F26" s="65"/>
    </row>
    <row r="27" spans="1:6" s="45" customFormat="1" ht="24">
      <c r="A27" s="46">
        <v>13</v>
      </c>
      <c r="B27" s="47" t="s">
        <v>122</v>
      </c>
      <c r="C27" s="63">
        <v>0</v>
      </c>
      <c r="D27" s="158">
        <v>0</v>
      </c>
      <c r="E27" s="49" t="s">
        <v>123</v>
      </c>
      <c r="F27" s="65"/>
    </row>
    <row r="28" spans="1:6" s="45" customFormat="1" ht="24">
      <c r="A28" s="46">
        <v>14</v>
      </c>
      <c r="B28" s="47" t="s">
        <v>124</v>
      </c>
      <c r="C28" s="63"/>
      <c r="D28" s="158"/>
      <c r="E28" s="49" t="s">
        <v>125</v>
      </c>
      <c r="F28" s="65"/>
    </row>
    <row r="29" spans="1:6" s="45" customFormat="1">
      <c r="A29" s="46">
        <v>15</v>
      </c>
      <c r="B29" s="47" t="s">
        <v>126</v>
      </c>
      <c r="C29" s="63">
        <v>0</v>
      </c>
      <c r="D29" s="158">
        <v>0</v>
      </c>
      <c r="E29" s="49" t="s">
        <v>127</v>
      </c>
      <c r="F29" s="65"/>
    </row>
    <row r="30" spans="1:6" s="45" customFormat="1" ht="24">
      <c r="A30" s="46">
        <v>16</v>
      </c>
      <c r="B30" s="47" t="s">
        <v>128</v>
      </c>
      <c r="C30" s="48">
        <v>0</v>
      </c>
      <c r="D30" s="156">
        <v>0</v>
      </c>
      <c r="E30" s="49" t="s">
        <v>129</v>
      </c>
      <c r="F30" s="50"/>
    </row>
    <row r="31" spans="1:6" s="45" customFormat="1" ht="24">
      <c r="A31" s="46">
        <v>17</v>
      </c>
      <c r="B31" s="47" t="s">
        <v>130</v>
      </c>
      <c r="C31" s="48">
        <v>0</v>
      </c>
      <c r="D31" s="156">
        <v>0</v>
      </c>
      <c r="E31" s="49" t="s">
        <v>131</v>
      </c>
      <c r="F31" s="50"/>
    </row>
    <row r="32" spans="1:6" s="45" customFormat="1" ht="48">
      <c r="A32" s="46">
        <v>18</v>
      </c>
      <c r="B32" s="47" t="s">
        <v>132</v>
      </c>
      <c r="C32" s="48">
        <v>0</v>
      </c>
      <c r="D32" s="156">
        <v>0</v>
      </c>
      <c r="E32" s="49" t="s">
        <v>133</v>
      </c>
      <c r="F32" s="50"/>
    </row>
    <row r="33" spans="1:6" s="45" customFormat="1" ht="48">
      <c r="A33" s="46">
        <v>19</v>
      </c>
      <c r="B33" s="47" t="s">
        <v>134</v>
      </c>
      <c r="C33" s="48"/>
      <c r="D33" s="156"/>
      <c r="E33" s="49" t="s">
        <v>135</v>
      </c>
      <c r="F33" s="50"/>
    </row>
    <row r="34" spans="1:6" s="45" customFormat="1">
      <c r="A34" s="46">
        <v>20</v>
      </c>
      <c r="B34" s="47" t="s">
        <v>115</v>
      </c>
      <c r="C34" s="48">
        <v>-0.55940699999999999</v>
      </c>
      <c r="D34" s="156">
        <v>0</v>
      </c>
      <c r="E34" s="49"/>
      <c r="F34" s="50"/>
    </row>
    <row r="35" spans="1:6" s="45" customFormat="1">
      <c r="A35" s="46" t="s">
        <v>136</v>
      </c>
      <c r="B35" s="47" t="s">
        <v>137</v>
      </c>
      <c r="C35" s="48">
        <v>0</v>
      </c>
      <c r="D35" s="156">
        <v>0</v>
      </c>
      <c r="E35" s="49" t="s">
        <v>138</v>
      </c>
      <c r="F35" s="50"/>
    </row>
    <row r="36" spans="1:6" s="45" customFormat="1" ht="24">
      <c r="A36" s="46" t="s">
        <v>139</v>
      </c>
      <c r="B36" s="47" t="s">
        <v>140</v>
      </c>
      <c r="C36" s="48">
        <v>0</v>
      </c>
      <c r="D36" s="156">
        <v>0</v>
      </c>
      <c r="E36" s="49" t="s">
        <v>141</v>
      </c>
      <c r="F36" s="50"/>
    </row>
    <row r="37" spans="1:6" s="45" customFormat="1" ht="42.75">
      <c r="A37" s="46" t="s">
        <v>142</v>
      </c>
      <c r="B37" s="47" t="s">
        <v>143</v>
      </c>
      <c r="C37" s="48">
        <v>0</v>
      </c>
      <c r="D37" s="156">
        <v>0</v>
      </c>
      <c r="E37" s="49" t="s">
        <v>144</v>
      </c>
      <c r="F37" s="50"/>
    </row>
    <row r="38" spans="1:6" s="45" customFormat="1" ht="24">
      <c r="A38" s="46" t="s">
        <v>145</v>
      </c>
      <c r="B38" s="47" t="s">
        <v>146</v>
      </c>
      <c r="C38" s="48">
        <v>0</v>
      </c>
      <c r="D38" s="156">
        <v>0</v>
      </c>
      <c r="E38" s="49" t="s">
        <v>147</v>
      </c>
      <c r="F38" s="50"/>
    </row>
    <row r="39" spans="1:6" s="45" customFormat="1" ht="36">
      <c r="A39" s="46">
        <v>21</v>
      </c>
      <c r="B39" s="47" t="s">
        <v>148</v>
      </c>
      <c r="C39" s="48">
        <v>0</v>
      </c>
      <c r="D39" s="156">
        <v>0</v>
      </c>
      <c r="E39" s="49" t="s">
        <v>149</v>
      </c>
      <c r="F39" s="50"/>
    </row>
    <row r="40" spans="1:6" s="45" customFormat="1">
      <c r="A40" s="46">
        <v>22</v>
      </c>
      <c r="B40" s="47" t="s">
        <v>150</v>
      </c>
      <c r="C40" s="48">
        <v>0</v>
      </c>
      <c r="D40" s="156">
        <v>0</v>
      </c>
      <c r="E40" s="49" t="s">
        <v>151</v>
      </c>
      <c r="F40" s="50"/>
    </row>
    <row r="41" spans="1:6" s="45" customFormat="1" ht="36">
      <c r="A41" s="46">
        <v>23</v>
      </c>
      <c r="B41" s="47" t="s">
        <v>152</v>
      </c>
      <c r="C41" s="48">
        <v>0</v>
      </c>
      <c r="D41" s="156">
        <v>0</v>
      </c>
      <c r="E41" s="49" t="s">
        <v>153</v>
      </c>
      <c r="F41" s="50"/>
    </row>
    <row r="42" spans="1:6" s="45" customFormat="1">
      <c r="A42" s="46">
        <v>24</v>
      </c>
      <c r="B42" s="47" t="s">
        <v>115</v>
      </c>
      <c r="C42" s="48">
        <v>0</v>
      </c>
      <c r="D42" s="156">
        <v>0</v>
      </c>
      <c r="E42" s="49"/>
      <c r="F42" s="50"/>
    </row>
    <row r="43" spans="1:6" s="45" customFormat="1" ht="24">
      <c r="A43" s="46">
        <v>25</v>
      </c>
      <c r="B43" s="47" t="s">
        <v>154</v>
      </c>
      <c r="C43" s="48">
        <v>0</v>
      </c>
      <c r="D43" s="156">
        <v>0</v>
      </c>
      <c r="E43" s="49" t="s">
        <v>149</v>
      </c>
      <c r="F43" s="50"/>
    </row>
    <row r="44" spans="1:6" s="45" customFormat="1">
      <c r="A44" s="46" t="s">
        <v>155</v>
      </c>
      <c r="B44" s="47" t="s">
        <v>156</v>
      </c>
      <c r="C44" s="48">
        <v>0</v>
      </c>
      <c r="D44" s="156">
        <v>0</v>
      </c>
      <c r="E44" s="49" t="s">
        <v>157</v>
      </c>
      <c r="F44" s="50"/>
    </row>
    <row r="45" spans="1:6" s="45" customFormat="1">
      <c r="A45" s="46" t="s">
        <v>158</v>
      </c>
      <c r="B45" s="47" t="s">
        <v>159</v>
      </c>
      <c r="C45" s="48">
        <v>0</v>
      </c>
      <c r="D45" s="156">
        <v>0</v>
      </c>
      <c r="E45" s="49" t="s">
        <v>160</v>
      </c>
      <c r="F45" s="50"/>
    </row>
    <row r="46" spans="1:6" s="45" customFormat="1">
      <c r="A46" s="46">
        <v>26</v>
      </c>
      <c r="B46" s="47" t="s">
        <v>161</v>
      </c>
      <c r="C46" s="48">
        <v>0</v>
      </c>
      <c r="D46" s="156">
        <v>0</v>
      </c>
      <c r="E46" s="49"/>
      <c r="F46" s="50"/>
    </row>
    <row r="47" spans="1:6" s="45" customFormat="1" ht="24">
      <c r="A47" s="46" t="s">
        <v>162</v>
      </c>
      <c r="B47" s="47" t="s">
        <v>163</v>
      </c>
      <c r="C47" s="48">
        <v>0</v>
      </c>
      <c r="D47" s="156">
        <v>0</v>
      </c>
      <c r="E47" s="49"/>
      <c r="F47" s="50"/>
    </row>
    <row r="48" spans="1:6" s="45" customFormat="1">
      <c r="A48" s="46"/>
      <c r="B48" s="47" t="s">
        <v>164</v>
      </c>
      <c r="C48" s="48"/>
      <c r="D48" s="156"/>
      <c r="E48" s="49"/>
      <c r="F48" s="50"/>
    </row>
    <row r="49" spans="1:8" s="45" customFormat="1">
      <c r="A49" s="46"/>
      <c r="B49" s="47" t="s">
        <v>165</v>
      </c>
      <c r="C49" s="48"/>
      <c r="D49" s="156"/>
      <c r="E49" s="49"/>
      <c r="F49" s="50"/>
    </row>
    <row r="50" spans="1:8" s="45" customFormat="1">
      <c r="A50" s="46"/>
      <c r="B50" s="47" t="s">
        <v>166</v>
      </c>
      <c r="C50" s="48">
        <v>0</v>
      </c>
      <c r="D50" s="156">
        <v>0</v>
      </c>
      <c r="E50" s="49"/>
      <c r="F50" s="50"/>
    </row>
    <row r="51" spans="1:8" s="45" customFormat="1">
      <c r="A51" s="46"/>
      <c r="B51" s="47" t="s">
        <v>167</v>
      </c>
      <c r="C51" s="48"/>
      <c r="D51" s="156"/>
      <c r="E51" s="49"/>
      <c r="F51" s="50"/>
    </row>
    <row r="52" spans="1:8" s="45" customFormat="1" ht="24">
      <c r="A52" s="46" t="s">
        <v>168</v>
      </c>
      <c r="B52" s="47" t="s">
        <v>169</v>
      </c>
      <c r="C52" s="48">
        <v>0</v>
      </c>
      <c r="D52" s="156">
        <v>0</v>
      </c>
      <c r="E52" s="49">
        <v>481</v>
      </c>
      <c r="F52" s="50"/>
    </row>
    <row r="53" spans="1:8" s="45" customFormat="1" ht="24">
      <c r="A53" s="46">
        <v>27</v>
      </c>
      <c r="B53" s="47" t="s">
        <v>170</v>
      </c>
      <c r="C53" s="48">
        <v>0</v>
      </c>
      <c r="D53" s="156">
        <v>0</v>
      </c>
      <c r="E53" s="49" t="s">
        <v>171</v>
      </c>
      <c r="F53" s="50"/>
    </row>
    <row r="54" spans="1:8" s="45" customFormat="1">
      <c r="A54" s="46">
        <v>28</v>
      </c>
      <c r="B54" s="66" t="s">
        <v>172</v>
      </c>
      <c r="C54" s="48">
        <f>C21+C22+C34</f>
        <v>-55.795971999999999</v>
      </c>
      <c r="D54" s="156">
        <f>SUM(D21:D46)</f>
        <v>-37.186425</v>
      </c>
      <c r="E54" s="49"/>
      <c r="F54" s="50"/>
    </row>
    <row r="55" spans="1:8" s="45" customFormat="1">
      <c r="A55" s="46">
        <v>29</v>
      </c>
      <c r="B55" s="66" t="s">
        <v>24</v>
      </c>
      <c r="C55" s="48">
        <f>C8+C12+C21+C22+C13+C34</f>
        <v>3187.4384340000001</v>
      </c>
      <c r="D55" s="156">
        <f>D19+D54</f>
        <v>2513.4816049999999</v>
      </c>
      <c r="E55" s="49"/>
      <c r="F55" s="50"/>
      <c r="H55" s="210"/>
    </row>
    <row r="56" spans="1:8" s="45" customFormat="1">
      <c r="A56" s="67" t="s">
        <v>173</v>
      </c>
      <c r="B56" s="68"/>
      <c r="C56" s="163"/>
      <c r="D56" s="69"/>
      <c r="E56" s="70"/>
      <c r="F56" s="71"/>
    </row>
    <row r="57" spans="1:8" s="45" customFormat="1">
      <c r="A57" s="46">
        <v>30</v>
      </c>
      <c r="B57" s="47" t="s">
        <v>88</v>
      </c>
      <c r="C57" s="48">
        <v>0</v>
      </c>
      <c r="D57" s="156">
        <v>110.199731</v>
      </c>
      <c r="E57" s="49" t="s">
        <v>174</v>
      </c>
      <c r="F57" s="50"/>
    </row>
    <row r="58" spans="1:8" s="45" customFormat="1" ht="24">
      <c r="A58" s="46">
        <v>31</v>
      </c>
      <c r="B58" s="47" t="s">
        <v>175</v>
      </c>
      <c r="C58" s="48">
        <v>0</v>
      </c>
      <c r="D58" s="156">
        <v>110.199731</v>
      </c>
      <c r="E58" s="49"/>
      <c r="F58" s="50"/>
    </row>
    <row r="59" spans="1:8" s="45" customFormat="1">
      <c r="A59" s="46">
        <v>32</v>
      </c>
      <c r="B59" s="47" t="s">
        <v>176</v>
      </c>
      <c r="C59" s="48"/>
      <c r="D59" s="156"/>
      <c r="E59" s="49"/>
      <c r="F59" s="50"/>
    </row>
    <row r="60" spans="1:8" s="45" customFormat="1">
      <c r="A60" s="46">
        <v>33</v>
      </c>
      <c r="B60" s="47" t="s">
        <v>177</v>
      </c>
      <c r="C60" s="48">
        <v>0</v>
      </c>
      <c r="D60" s="156">
        <v>0</v>
      </c>
      <c r="E60" s="49" t="s">
        <v>178</v>
      </c>
      <c r="F60" s="50"/>
    </row>
    <row r="61" spans="1:8" s="45" customFormat="1" ht="24">
      <c r="A61" s="46"/>
      <c r="B61" s="47" t="s">
        <v>179</v>
      </c>
      <c r="C61" s="48">
        <v>0</v>
      </c>
      <c r="D61" s="156">
        <v>0</v>
      </c>
      <c r="E61" s="49" t="s">
        <v>180</v>
      </c>
      <c r="F61" s="50"/>
    </row>
    <row r="62" spans="1:8" s="45" customFormat="1" ht="24">
      <c r="A62" s="46">
        <v>34</v>
      </c>
      <c r="B62" s="47" t="s">
        <v>181</v>
      </c>
      <c r="C62" s="48">
        <v>0</v>
      </c>
      <c r="D62" s="156">
        <v>0</v>
      </c>
      <c r="E62" s="49" t="s">
        <v>182</v>
      </c>
      <c r="F62" s="50"/>
    </row>
    <row r="63" spans="1:8" s="45" customFormat="1">
      <c r="A63" s="46">
        <v>35</v>
      </c>
      <c r="B63" s="47" t="s">
        <v>183</v>
      </c>
      <c r="C63" s="48">
        <v>0</v>
      </c>
      <c r="D63" s="156">
        <v>0</v>
      </c>
      <c r="E63" s="49" t="s">
        <v>178</v>
      </c>
      <c r="F63" s="50"/>
    </row>
    <row r="64" spans="1:8" s="45" customFormat="1">
      <c r="A64" s="46">
        <v>36</v>
      </c>
      <c r="B64" s="66" t="s">
        <v>184</v>
      </c>
      <c r="C64" s="48">
        <v>0</v>
      </c>
      <c r="D64" s="156">
        <v>0</v>
      </c>
      <c r="E64" s="49"/>
      <c r="F64" s="50"/>
    </row>
    <row r="65" spans="1:6" s="45" customFormat="1">
      <c r="A65" s="67" t="s">
        <v>185</v>
      </c>
      <c r="B65" s="68"/>
      <c r="C65" s="163"/>
      <c r="D65" s="69"/>
      <c r="E65" s="70"/>
      <c r="F65" s="71"/>
    </row>
    <row r="66" spans="1:6" s="45" customFormat="1" ht="24">
      <c r="A66" s="46">
        <v>37</v>
      </c>
      <c r="B66" s="47" t="s">
        <v>186</v>
      </c>
      <c r="C66" s="48">
        <v>0</v>
      </c>
      <c r="D66" s="156">
        <v>0</v>
      </c>
      <c r="E66" s="49" t="s">
        <v>187</v>
      </c>
      <c r="F66" s="50"/>
    </row>
    <row r="67" spans="1:6" s="45" customFormat="1" ht="36">
      <c r="A67" s="46">
        <v>38</v>
      </c>
      <c r="B67" s="47" t="s">
        <v>188</v>
      </c>
      <c r="C67" s="48">
        <v>0</v>
      </c>
      <c r="D67" s="156">
        <v>0</v>
      </c>
      <c r="E67" s="49" t="s">
        <v>189</v>
      </c>
      <c r="F67" s="50"/>
    </row>
    <row r="68" spans="1:6" s="45" customFormat="1" ht="60">
      <c r="A68" s="46">
        <v>39</v>
      </c>
      <c r="B68" s="47" t="s">
        <v>190</v>
      </c>
      <c r="C68" s="48">
        <v>0</v>
      </c>
      <c r="D68" s="156">
        <v>0</v>
      </c>
      <c r="E68" s="49" t="s">
        <v>191</v>
      </c>
      <c r="F68" s="50"/>
    </row>
    <row r="69" spans="1:6" s="45" customFormat="1" ht="48">
      <c r="A69" s="46">
        <v>40</v>
      </c>
      <c r="B69" s="47" t="s">
        <v>192</v>
      </c>
      <c r="C69" s="48">
        <v>0</v>
      </c>
      <c r="D69" s="156">
        <v>0</v>
      </c>
      <c r="E69" s="49" t="s">
        <v>193</v>
      </c>
      <c r="F69" s="50"/>
    </row>
    <row r="70" spans="1:6" s="45" customFormat="1" ht="24">
      <c r="A70" s="46">
        <v>41</v>
      </c>
      <c r="B70" s="47" t="s">
        <v>194</v>
      </c>
      <c r="C70" s="48">
        <v>0</v>
      </c>
      <c r="D70" s="156">
        <v>0</v>
      </c>
      <c r="E70" s="49"/>
      <c r="F70" s="50"/>
    </row>
    <row r="71" spans="1:6" s="45" customFormat="1" ht="42.75">
      <c r="A71" s="46" t="s">
        <v>195</v>
      </c>
      <c r="B71" s="47" t="s">
        <v>196</v>
      </c>
      <c r="C71" s="48">
        <v>0</v>
      </c>
      <c r="D71" s="156">
        <v>0</v>
      </c>
      <c r="E71" s="49" t="s">
        <v>197</v>
      </c>
      <c r="F71" s="50"/>
    </row>
    <row r="72" spans="1:6" s="45" customFormat="1" ht="24">
      <c r="A72" s="46" t="s">
        <v>198</v>
      </c>
      <c r="B72" s="47" t="s">
        <v>199</v>
      </c>
      <c r="C72" s="48">
        <v>0</v>
      </c>
      <c r="D72" s="156">
        <v>0</v>
      </c>
      <c r="E72" s="49" t="s">
        <v>200</v>
      </c>
      <c r="F72" s="50"/>
    </row>
    <row r="73" spans="1:6" s="45" customFormat="1" ht="36">
      <c r="A73" s="46" t="s">
        <v>201</v>
      </c>
      <c r="B73" s="47" t="s">
        <v>202</v>
      </c>
      <c r="C73" s="48">
        <v>0</v>
      </c>
      <c r="D73" s="156">
        <v>0</v>
      </c>
      <c r="E73" s="49" t="s">
        <v>203</v>
      </c>
      <c r="F73" s="50"/>
    </row>
    <row r="74" spans="1:6" s="45" customFormat="1">
      <c r="A74" s="46"/>
      <c r="B74" s="47" t="s">
        <v>204</v>
      </c>
      <c r="C74" s="48"/>
      <c r="D74" s="156"/>
      <c r="E74" s="49"/>
      <c r="F74" s="50"/>
    </row>
    <row r="75" spans="1:6" s="45" customFormat="1">
      <c r="A75" s="46"/>
      <c r="B75" s="47" t="s">
        <v>205</v>
      </c>
      <c r="C75" s="48"/>
      <c r="D75" s="156"/>
      <c r="E75" s="49"/>
      <c r="F75" s="50"/>
    </row>
    <row r="76" spans="1:6" s="45" customFormat="1">
      <c r="A76" s="46">
        <v>42</v>
      </c>
      <c r="B76" s="47" t="s">
        <v>206</v>
      </c>
      <c r="C76" s="48">
        <v>0</v>
      </c>
      <c r="D76" s="156">
        <v>0</v>
      </c>
      <c r="E76" s="72" t="s">
        <v>207</v>
      </c>
      <c r="F76" s="50"/>
    </row>
    <row r="77" spans="1:6" s="45" customFormat="1">
      <c r="A77" s="46">
        <v>43</v>
      </c>
      <c r="B77" s="66" t="s">
        <v>208</v>
      </c>
      <c r="C77" s="48">
        <v>0</v>
      </c>
      <c r="D77" s="156">
        <f>D68+D70</f>
        <v>0</v>
      </c>
      <c r="E77" s="49"/>
      <c r="F77" s="50"/>
    </row>
    <row r="78" spans="1:6" s="45" customFormat="1">
      <c r="A78" s="46">
        <v>44</v>
      </c>
      <c r="B78" s="66" t="s">
        <v>209</v>
      </c>
      <c r="C78" s="48">
        <f>C57</f>
        <v>0</v>
      </c>
      <c r="D78" s="156">
        <f>D57+D77</f>
        <v>110.199731</v>
      </c>
      <c r="E78" s="49"/>
      <c r="F78" s="50"/>
    </row>
    <row r="79" spans="1:6" s="45" customFormat="1">
      <c r="A79" s="46">
        <v>45</v>
      </c>
      <c r="B79" s="66" t="s">
        <v>25</v>
      </c>
      <c r="C79" s="48">
        <f>C55+C78</f>
        <v>3187.4384340000001</v>
      </c>
      <c r="D79" s="156">
        <f>D55+D78</f>
        <v>2623.6813360000001</v>
      </c>
      <c r="E79" s="49"/>
      <c r="F79" s="50"/>
    </row>
    <row r="80" spans="1:6" s="45" customFormat="1">
      <c r="A80" s="73" t="s">
        <v>210</v>
      </c>
      <c r="B80" s="68"/>
      <c r="C80" s="163"/>
      <c r="D80" s="69"/>
      <c r="E80" s="70"/>
      <c r="F80" s="71"/>
    </row>
    <row r="81" spans="1:6" s="45" customFormat="1">
      <c r="A81" s="46">
        <v>46</v>
      </c>
      <c r="B81" s="47" t="s">
        <v>88</v>
      </c>
      <c r="C81" s="48">
        <v>299.91152799999998</v>
      </c>
      <c r="D81" s="156">
        <v>312.04435100000001</v>
      </c>
      <c r="E81" s="49" t="s">
        <v>211</v>
      </c>
      <c r="F81" s="50"/>
    </row>
    <row r="82" spans="1:6" s="45" customFormat="1">
      <c r="A82" s="46">
        <v>47</v>
      </c>
      <c r="B82" s="47" t="s">
        <v>212</v>
      </c>
      <c r="C82" s="48">
        <v>0</v>
      </c>
      <c r="D82" s="156">
        <v>0</v>
      </c>
      <c r="E82" s="49" t="s">
        <v>213</v>
      </c>
      <c r="F82" s="50"/>
    </row>
    <row r="83" spans="1:6" s="45" customFormat="1" ht="24">
      <c r="A83" s="46"/>
      <c r="B83" s="47" t="s">
        <v>214</v>
      </c>
      <c r="C83" s="48">
        <v>0</v>
      </c>
      <c r="D83" s="156">
        <v>0</v>
      </c>
      <c r="E83" s="49" t="s">
        <v>215</v>
      </c>
      <c r="F83" s="50"/>
    </row>
    <row r="84" spans="1:6" s="45" customFormat="1" ht="24">
      <c r="A84" s="46">
        <v>48</v>
      </c>
      <c r="B84" s="47" t="s">
        <v>216</v>
      </c>
      <c r="C84" s="48">
        <v>0</v>
      </c>
      <c r="D84" s="156">
        <v>0</v>
      </c>
      <c r="E84" s="49" t="s">
        <v>217</v>
      </c>
      <c r="F84" s="50"/>
    </row>
    <row r="85" spans="1:6" s="45" customFormat="1">
      <c r="A85" s="46">
        <v>49</v>
      </c>
      <c r="B85" s="47" t="s">
        <v>183</v>
      </c>
      <c r="C85" s="48">
        <v>0</v>
      </c>
      <c r="D85" s="156">
        <v>0</v>
      </c>
      <c r="E85" s="49" t="s">
        <v>213</v>
      </c>
      <c r="F85" s="50"/>
    </row>
    <row r="86" spans="1:6" s="45" customFormat="1">
      <c r="A86" s="46">
        <v>50</v>
      </c>
      <c r="B86" s="47" t="s">
        <v>218</v>
      </c>
      <c r="C86" s="48">
        <v>0</v>
      </c>
      <c r="D86" s="156">
        <v>0</v>
      </c>
      <c r="E86" s="49" t="s">
        <v>219</v>
      </c>
      <c r="F86" s="50"/>
    </row>
    <row r="87" spans="1:6" s="45" customFormat="1">
      <c r="A87" s="46">
        <v>51</v>
      </c>
      <c r="B87" s="66" t="s">
        <v>220</v>
      </c>
      <c r="C87" s="48">
        <f>C81</f>
        <v>299.91152799999998</v>
      </c>
      <c r="D87" s="156">
        <f>D81</f>
        <v>312.04435100000001</v>
      </c>
      <c r="E87" s="49"/>
      <c r="F87" s="50"/>
    </row>
    <row r="88" spans="1:6" s="45" customFormat="1">
      <c r="A88" s="67" t="s">
        <v>221</v>
      </c>
      <c r="B88" s="68"/>
      <c r="C88" s="163"/>
      <c r="D88" s="69"/>
      <c r="E88" s="70"/>
      <c r="F88" s="71"/>
    </row>
    <row r="89" spans="1:6" s="45" customFormat="1" ht="24">
      <c r="A89" s="46">
        <v>52</v>
      </c>
      <c r="B89" s="47" t="s">
        <v>222</v>
      </c>
      <c r="C89" s="48">
        <v>0</v>
      </c>
      <c r="D89" s="156">
        <v>0</v>
      </c>
      <c r="E89" s="49" t="s">
        <v>223</v>
      </c>
      <c r="F89" s="50"/>
    </row>
    <row r="90" spans="1:6" s="45" customFormat="1" ht="24">
      <c r="A90" s="46">
        <v>53</v>
      </c>
      <c r="B90" s="47" t="s">
        <v>224</v>
      </c>
      <c r="C90" s="48">
        <v>0</v>
      </c>
      <c r="D90" s="156">
        <v>0</v>
      </c>
      <c r="E90" s="49" t="s">
        <v>225</v>
      </c>
      <c r="F90" s="50"/>
    </row>
    <row r="91" spans="1:6" s="45" customFormat="1" ht="48">
      <c r="A91" s="46">
        <v>54</v>
      </c>
      <c r="B91" s="47" t="s">
        <v>226</v>
      </c>
      <c r="C91" s="48">
        <v>0</v>
      </c>
      <c r="D91" s="156">
        <v>0</v>
      </c>
      <c r="E91" s="49" t="s">
        <v>227</v>
      </c>
      <c r="F91" s="50"/>
    </row>
    <row r="92" spans="1:6" s="45" customFormat="1" ht="24">
      <c r="A92" s="46" t="s">
        <v>228</v>
      </c>
      <c r="B92" s="47" t="s">
        <v>229</v>
      </c>
      <c r="C92" s="48">
        <v>0</v>
      </c>
      <c r="D92" s="156">
        <v>0</v>
      </c>
      <c r="E92" s="49"/>
      <c r="F92" s="50"/>
    </row>
    <row r="93" spans="1:6" s="45" customFormat="1" ht="24">
      <c r="A93" s="46" t="s">
        <v>230</v>
      </c>
      <c r="B93" s="47" t="s">
        <v>231</v>
      </c>
      <c r="C93" s="48">
        <v>0</v>
      </c>
      <c r="D93" s="156">
        <v>0</v>
      </c>
      <c r="E93" s="49"/>
      <c r="F93" s="50"/>
    </row>
    <row r="94" spans="1:6" s="45" customFormat="1" ht="48">
      <c r="A94" s="46">
        <v>55</v>
      </c>
      <c r="B94" s="47" t="s">
        <v>232</v>
      </c>
      <c r="C94" s="48">
        <v>0</v>
      </c>
      <c r="D94" s="156">
        <v>0</v>
      </c>
      <c r="E94" s="49" t="s">
        <v>233</v>
      </c>
      <c r="F94" s="50"/>
    </row>
    <row r="95" spans="1:6" s="45" customFormat="1" ht="24">
      <c r="A95" s="46">
        <v>56</v>
      </c>
      <c r="B95" s="47" t="s">
        <v>234</v>
      </c>
      <c r="C95" s="48">
        <v>0</v>
      </c>
      <c r="D95" s="156">
        <v>0</v>
      </c>
      <c r="E95" s="49"/>
      <c r="F95" s="50"/>
    </row>
    <row r="96" spans="1:6" s="45" customFormat="1" ht="42.75">
      <c r="A96" s="46" t="s">
        <v>235</v>
      </c>
      <c r="B96" s="47" t="s">
        <v>236</v>
      </c>
      <c r="C96" s="48">
        <v>0</v>
      </c>
      <c r="D96" s="156">
        <v>0</v>
      </c>
      <c r="E96" s="49" t="s">
        <v>237</v>
      </c>
      <c r="F96" s="50"/>
    </row>
    <row r="97" spans="1:6" s="45" customFormat="1" ht="24">
      <c r="A97" s="46" t="s">
        <v>238</v>
      </c>
      <c r="B97" s="47" t="s">
        <v>239</v>
      </c>
      <c r="C97" s="48">
        <v>0</v>
      </c>
      <c r="D97" s="156">
        <v>0</v>
      </c>
      <c r="E97" s="49" t="s">
        <v>240</v>
      </c>
      <c r="F97" s="50"/>
    </row>
    <row r="98" spans="1:6" s="45" customFormat="1" ht="24">
      <c r="A98" s="46" t="s">
        <v>241</v>
      </c>
      <c r="B98" s="47" t="s">
        <v>242</v>
      </c>
      <c r="C98" s="48">
        <v>0</v>
      </c>
      <c r="D98" s="156">
        <v>0</v>
      </c>
      <c r="E98" s="49" t="s">
        <v>203</v>
      </c>
      <c r="F98" s="50"/>
    </row>
    <row r="99" spans="1:6" s="45" customFormat="1">
      <c r="A99" s="46"/>
      <c r="B99" s="47" t="s">
        <v>204</v>
      </c>
      <c r="C99" s="48"/>
      <c r="D99" s="156"/>
      <c r="E99" s="49"/>
      <c r="F99" s="50"/>
    </row>
    <row r="100" spans="1:6" s="45" customFormat="1">
      <c r="A100" s="46"/>
      <c r="B100" s="47" t="s">
        <v>243</v>
      </c>
      <c r="C100" s="48"/>
      <c r="D100" s="156"/>
      <c r="E100" s="49"/>
      <c r="F100" s="50"/>
    </row>
    <row r="101" spans="1:6" s="45" customFormat="1">
      <c r="A101" s="46">
        <v>57</v>
      </c>
      <c r="B101" s="66" t="s">
        <v>244</v>
      </c>
      <c r="C101" s="48">
        <v>0</v>
      </c>
      <c r="D101" s="156">
        <f>D91+D95+D98</f>
        <v>0</v>
      </c>
      <c r="E101" s="49"/>
      <c r="F101" s="50"/>
    </row>
    <row r="102" spans="1:6" s="45" customFormat="1">
      <c r="A102" s="46">
        <v>58</v>
      </c>
      <c r="B102" s="66" t="s">
        <v>82</v>
      </c>
      <c r="C102" s="48">
        <f>C87</f>
        <v>299.91152799999998</v>
      </c>
      <c r="D102" s="156">
        <f>D87+D101</f>
        <v>312.04435100000001</v>
      </c>
      <c r="E102" s="49"/>
      <c r="F102" s="50"/>
    </row>
    <row r="103" spans="1:6" s="45" customFormat="1">
      <c r="A103" s="46">
        <v>59</v>
      </c>
      <c r="B103" s="66" t="s">
        <v>14</v>
      </c>
      <c r="C103" s="48">
        <f>C79+C102</f>
        <v>3487.3499620000002</v>
      </c>
      <c r="D103" s="156">
        <f>D79+D102</f>
        <v>2935.7256870000001</v>
      </c>
      <c r="E103" s="49"/>
      <c r="F103" s="50"/>
    </row>
    <row r="104" spans="1:6" s="45" customFormat="1">
      <c r="A104" s="46" t="s">
        <v>245</v>
      </c>
      <c r="B104" s="47" t="s">
        <v>246</v>
      </c>
      <c r="C104" s="48">
        <v>0</v>
      </c>
      <c r="D104" s="156">
        <v>0</v>
      </c>
      <c r="E104" s="49"/>
      <c r="F104" s="50"/>
    </row>
    <row r="105" spans="1:6" s="45" customFormat="1" ht="32.25">
      <c r="A105" s="46"/>
      <c r="B105" s="47" t="s">
        <v>247</v>
      </c>
      <c r="C105" s="48"/>
      <c r="D105" s="156"/>
      <c r="E105" s="49" t="s">
        <v>248</v>
      </c>
      <c r="F105" s="50"/>
    </row>
    <row r="106" spans="1:6" s="45" customFormat="1" ht="21.75">
      <c r="A106" s="46"/>
      <c r="B106" s="47" t="s">
        <v>249</v>
      </c>
      <c r="C106" s="48"/>
      <c r="D106" s="156"/>
      <c r="E106" s="49" t="s">
        <v>250</v>
      </c>
      <c r="F106" s="50"/>
    </row>
    <row r="107" spans="1:6" s="45" customFormat="1" ht="21.75">
      <c r="A107" s="46"/>
      <c r="B107" s="47" t="s">
        <v>251</v>
      </c>
      <c r="C107" s="48"/>
      <c r="D107" s="156"/>
      <c r="E107" s="49" t="s">
        <v>252</v>
      </c>
      <c r="F107" s="50"/>
    </row>
    <row r="108" spans="1:6" s="45" customFormat="1">
      <c r="A108" s="46">
        <v>60</v>
      </c>
      <c r="B108" s="66" t="s">
        <v>253</v>
      </c>
      <c r="C108" s="48">
        <v>13757.668616000001</v>
      </c>
      <c r="D108" s="156">
        <v>14882.621332000001</v>
      </c>
      <c r="E108" s="49"/>
      <c r="F108" s="50"/>
    </row>
    <row r="109" spans="1:6" s="45" customFormat="1">
      <c r="A109" s="67" t="s">
        <v>254</v>
      </c>
      <c r="B109" s="68"/>
      <c r="C109" s="163"/>
      <c r="D109" s="69"/>
      <c r="E109" s="70"/>
      <c r="F109" s="71"/>
    </row>
    <row r="110" spans="1:6" s="45" customFormat="1">
      <c r="A110" s="46">
        <v>61</v>
      </c>
      <c r="B110" s="47" t="s">
        <v>255</v>
      </c>
      <c r="C110" s="74">
        <v>0.23169999999999999</v>
      </c>
      <c r="D110" s="159">
        <f>D55/D108</f>
        <v>0.16888702258355623</v>
      </c>
      <c r="E110" s="49" t="s">
        <v>256</v>
      </c>
      <c r="F110" s="75"/>
    </row>
    <row r="111" spans="1:6" s="45" customFormat="1">
      <c r="A111" s="46">
        <v>62</v>
      </c>
      <c r="B111" s="47" t="s">
        <v>27</v>
      </c>
      <c r="C111" s="74">
        <v>0.23169999999999999</v>
      </c>
      <c r="D111" s="159">
        <f>D79/D108</f>
        <v>0.17629161405582955</v>
      </c>
      <c r="E111" s="49" t="s">
        <v>257</v>
      </c>
      <c r="F111" s="75"/>
    </row>
    <row r="112" spans="1:6" s="45" customFormat="1">
      <c r="A112" s="46">
        <v>63</v>
      </c>
      <c r="B112" s="47" t="s">
        <v>11</v>
      </c>
      <c r="C112" s="74">
        <v>0.2535</v>
      </c>
      <c r="D112" s="159">
        <f>D103/D108</f>
        <v>0.1972586429171401</v>
      </c>
      <c r="E112" s="49" t="s">
        <v>258</v>
      </c>
      <c r="F112" s="75"/>
    </row>
    <row r="113" spans="1:6" s="45" customFormat="1">
      <c r="A113" s="46">
        <v>64</v>
      </c>
      <c r="B113" s="47" t="s">
        <v>259</v>
      </c>
      <c r="C113" s="76">
        <f>0.021+0.025+0.025+0.045</f>
        <v>0.11600000000000001</v>
      </c>
      <c r="D113" s="160">
        <v>0.09</v>
      </c>
      <c r="E113" s="49" t="s">
        <v>260</v>
      </c>
      <c r="F113" s="50"/>
    </row>
    <row r="114" spans="1:6" s="45" customFormat="1">
      <c r="A114" s="46">
        <v>65</v>
      </c>
      <c r="B114" s="47" t="s">
        <v>261</v>
      </c>
      <c r="C114" s="76">
        <v>2.5000000000000001E-2</v>
      </c>
      <c r="D114" s="160">
        <v>2.5000000000000001E-2</v>
      </c>
      <c r="E114" s="49"/>
      <c r="F114" s="50"/>
    </row>
    <row r="115" spans="1:6" s="45" customFormat="1">
      <c r="A115" s="46">
        <v>66</v>
      </c>
      <c r="B115" s="47" t="s">
        <v>262</v>
      </c>
      <c r="C115" s="76">
        <v>2.5000000000000001E-2</v>
      </c>
      <c r="D115" s="160">
        <v>0.01</v>
      </c>
      <c r="E115" s="49"/>
      <c r="F115" s="50"/>
    </row>
    <row r="116" spans="1:6" s="45" customFormat="1">
      <c r="A116" s="46">
        <v>67</v>
      </c>
      <c r="B116" s="47" t="s">
        <v>263</v>
      </c>
      <c r="C116" s="76">
        <v>4.4999999999999998E-2</v>
      </c>
      <c r="D116" s="160">
        <v>0.03</v>
      </c>
      <c r="E116" s="49"/>
      <c r="F116" s="50"/>
    </row>
    <row r="117" spans="1:6" s="45" customFormat="1">
      <c r="A117" s="46" t="s">
        <v>264</v>
      </c>
      <c r="B117" s="47" t="s">
        <v>265</v>
      </c>
      <c r="C117" s="76">
        <v>0</v>
      </c>
      <c r="D117" s="160">
        <v>0</v>
      </c>
      <c r="E117" s="49" t="s">
        <v>266</v>
      </c>
      <c r="F117" s="50"/>
    </row>
    <row r="118" spans="1:6" s="45" customFormat="1">
      <c r="A118" s="46">
        <v>68</v>
      </c>
      <c r="B118" s="47" t="s">
        <v>267</v>
      </c>
      <c r="C118" s="77">
        <f>C110-0.045</f>
        <v>0.18669999999999998</v>
      </c>
      <c r="D118" s="161">
        <f>(D55-(D108*4.5%))/D108</f>
        <v>0.12388702258355623</v>
      </c>
      <c r="E118" s="49" t="s">
        <v>268</v>
      </c>
      <c r="F118" s="50"/>
    </row>
    <row r="119" spans="1:6" s="45" customFormat="1">
      <c r="A119" s="46">
        <v>69</v>
      </c>
      <c r="B119" s="47" t="s">
        <v>269</v>
      </c>
      <c r="C119" s="48"/>
      <c r="D119" s="156"/>
      <c r="E119" s="49"/>
      <c r="F119" s="50"/>
    </row>
    <row r="120" spans="1:6" s="45" customFormat="1">
      <c r="A120" s="46">
        <v>70</v>
      </c>
      <c r="B120" s="47" t="s">
        <v>269</v>
      </c>
      <c r="C120" s="48"/>
      <c r="D120" s="156"/>
      <c r="E120" s="49"/>
      <c r="F120" s="50"/>
    </row>
    <row r="121" spans="1:6" s="45" customFormat="1">
      <c r="A121" s="46">
        <v>71</v>
      </c>
      <c r="B121" s="47" t="s">
        <v>269</v>
      </c>
      <c r="C121" s="48"/>
      <c r="D121" s="156"/>
      <c r="E121" s="49"/>
      <c r="F121" s="50"/>
    </row>
    <row r="122" spans="1:6" s="45" customFormat="1">
      <c r="A122" s="67" t="s">
        <v>254</v>
      </c>
      <c r="B122" s="68"/>
      <c r="C122" s="163"/>
      <c r="D122" s="69"/>
      <c r="E122" s="70"/>
      <c r="F122" s="71"/>
    </row>
    <row r="123" spans="1:6" s="45" customFormat="1" ht="48">
      <c r="A123" s="46">
        <v>72</v>
      </c>
      <c r="B123" s="47" t="s">
        <v>270</v>
      </c>
      <c r="C123" s="48"/>
      <c r="D123" s="156"/>
      <c r="E123" s="49" t="s">
        <v>271</v>
      </c>
      <c r="F123" s="50"/>
    </row>
    <row r="124" spans="1:6" s="45" customFormat="1" ht="48">
      <c r="A124" s="46">
        <v>73</v>
      </c>
      <c r="B124" s="47" t="s">
        <v>272</v>
      </c>
      <c r="C124" s="48"/>
      <c r="D124" s="156"/>
      <c r="E124" s="49" t="s">
        <v>273</v>
      </c>
      <c r="F124" s="50"/>
    </row>
    <row r="125" spans="1:6" s="45" customFormat="1">
      <c r="A125" s="46">
        <v>74</v>
      </c>
      <c r="B125" s="47" t="s">
        <v>115</v>
      </c>
      <c r="C125" s="48"/>
      <c r="D125" s="156"/>
      <c r="E125" s="49"/>
      <c r="F125" s="50"/>
    </row>
    <row r="126" spans="1:6" s="45" customFormat="1" ht="24">
      <c r="A126" s="46">
        <v>75</v>
      </c>
      <c r="B126" s="47" t="s">
        <v>274</v>
      </c>
      <c r="C126" s="48"/>
      <c r="D126" s="156"/>
      <c r="E126" s="49" t="s">
        <v>275</v>
      </c>
      <c r="F126" s="50"/>
    </row>
    <row r="127" spans="1:6" s="45" customFormat="1">
      <c r="A127" s="67" t="s">
        <v>276</v>
      </c>
      <c r="B127" s="68"/>
      <c r="C127" s="163"/>
      <c r="D127" s="69"/>
      <c r="E127" s="70"/>
      <c r="F127" s="71"/>
    </row>
    <row r="128" spans="1:6" s="45" customFormat="1">
      <c r="A128" s="46">
        <v>76</v>
      </c>
      <c r="B128" s="47" t="s">
        <v>277</v>
      </c>
      <c r="C128" s="48">
        <v>0</v>
      </c>
      <c r="D128" s="156">
        <v>0</v>
      </c>
      <c r="E128" s="49">
        <v>62</v>
      </c>
      <c r="F128" s="50"/>
    </row>
    <row r="129" spans="1:6" s="45" customFormat="1" ht="24">
      <c r="A129" s="46">
        <v>77</v>
      </c>
      <c r="B129" s="47" t="s">
        <v>278</v>
      </c>
      <c r="C129" s="48">
        <v>0</v>
      </c>
      <c r="D129" s="156">
        <v>0</v>
      </c>
      <c r="E129" s="49">
        <v>62</v>
      </c>
      <c r="F129" s="50"/>
    </row>
    <row r="130" spans="1:6" s="45" customFormat="1">
      <c r="A130" s="46">
        <v>78</v>
      </c>
      <c r="B130" s="47" t="s">
        <v>218</v>
      </c>
      <c r="C130" s="48"/>
      <c r="D130" s="156"/>
      <c r="E130" s="49">
        <v>62</v>
      </c>
      <c r="F130" s="50"/>
    </row>
    <row r="131" spans="1:6" s="45" customFormat="1" ht="24">
      <c r="A131" s="46">
        <v>79</v>
      </c>
      <c r="B131" s="47" t="s">
        <v>279</v>
      </c>
      <c r="C131" s="48">
        <v>0</v>
      </c>
      <c r="D131" s="156">
        <v>0</v>
      </c>
      <c r="E131" s="49">
        <v>62</v>
      </c>
      <c r="F131" s="50"/>
    </row>
    <row r="132" spans="1:6" s="45" customFormat="1" ht="15" customHeight="1">
      <c r="A132" s="78" t="s">
        <v>280</v>
      </c>
      <c r="B132" s="79"/>
      <c r="C132" s="164"/>
      <c r="D132" s="80"/>
      <c r="E132" s="81"/>
      <c r="F132" s="82"/>
    </row>
    <row r="133" spans="1:6" s="45" customFormat="1" ht="24">
      <c r="A133" s="46">
        <v>80</v>
      </c>
      <c r="B133" s="47" t="s">
        <v>281</v>
      </c>
      <c r="C133" s="48"/>
      <c r="D133" s="156"/>
      <c r="E133" s="49" t="s">
        <v>282</v>
      </c>
      <c r="F133" s="50"/>
    </row>
    <row r="134" spans="1:6" s="45" customFormat="1">
      <c r="A134" s="46">
        <v>81</v>
      </c>
      <c r="B134" s="47" t="s">
        <v>283</v>
      </c>
      <c r="C134" s="48">
        <v>0</v>
      </c>
      <c r="D134" s="156">
        <v>0</v>
      </c>
      <c r="E134" s="49" t="s">
        <v>282</v>
      </c>
      <c r="F134" s="50"/>
    </row>
    <row r="135" spans="1:6" s="45" customFormat="1" ht="26.25" customHeight="1">
      <c r="A135" s="46">
        <v>82</v>
      </c>
      <c r="B135" s="47" t="s">
        <v>284</v>
      </c>
      <c r="C135" s="48"/>
      <c r="D135" s="156"/>
      <c r="E135" s="49" t="s">
        <v>285</v>
      </c>
      <c r="F135" s="50"/>
    </row>
    <row r="136" spans="1:6" s="45" customFormat="1" ht="24">
      <c r="A136" s="46">
        <v>83</v>
      </c>
      <c r="B136" s="47" t="s">
        <v>286</v>
      </c>
      <c r="C136" s="48"/>
      <c r="D136" s="156"/>
      <c r="E136" s="49" t="s">
        <v>285</v>
      </c>
      <c r="F136" s="50"/>
    </row>
    <row r="137" spans="1:6" s="45" customFormat="1" ht="24">
      <c r="A137" s="46">
        <v>84</v>
      </c>
      <c r="B137" s="47" t="s">
        <v>287</v>
      </c>
      <c r="C137" s="48"/>
      <c r="D137" s="156"/>
      <c r="E137" s="49" t="s">
        <v>288</v>
      </c>
      <c r="F137" s="50"/>
    </row>
    <row r="138" spans="1:6" s="45" customFormat="1" ht="24">
      <c r="A138" s="46">
        <v>85</v>
      </c>
      <c r="B138" s="47" t="s">
        <v>289</v>
      </c>
      <c r="C138" s="48"/>
      <c r="D138" s="156"/>
      <c r="E138" s="49" t="s">
        <v>288</v>
      </c>
      <c r="F138" s="50"/>
    </row>
    <row r="140" spans="1:6">
      <c r="B140" s="136" t="s">
        <v>47</v>
      </c>
    </row>
  </sheetData>
  <mergeCells count="2">
    <mergeCell ref="A7:B7"/>
    <mergeCell ref="A1:B1"/>
  </mergeCells>
  <hyperlinks>
    <hyperlink ref="A1" location="Innholdsfortegnelse!A1" display="Innholdsfortegnelse" xr:uid="{53CD428F-B0D7-40AB-A5A9-4DB364561BA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F5EA-7032-4C20-8118-E2BBCDA4AFB0}">
  <sheetPr>
    <pageSetUpPr fitToPage="1"/>
  </sheetPr>
  <dimension ref="A1:D44"/>
  <sheetViews>
    <sheetView showGridLines="0" zoomScaleNormal="100" workbookViewId="0">
      <selection activeCell="B45" sqref="B45"/>
    </sheetView>
  </sheetViews>
  <sheetFormatPr baseColWidth="10" defaultColWidth="9.140625" defaultRowHeight="12.75"/>
  <cols>
    <col min="1" max="1" width="49.140625" style="84" customWidth="1"/>
    <col min="2" max="3" width="15.5703125" style="84" customWidth="1"/>
    <col min="4" max="4" width="14.5703125" style="84" customWidth="1"/>
    <col min="5" max="16384" width="9.140625" style="84"/>
  </cols>
  <sheetData>
    <row r="1" spans="1:4">
      <c r="A1" s="154" t="s">
        <v>21</v>
      </c>
      <c r="B1" s="83"/>
      <c r="C1" s="83"/>
    </row>
    <row r="2" spans="1:4">
      <c r="B2" s="83"/>
      <c r="C2" s="83"/>
    </row>
    <row r="3" spans="1:4" ht="12.75" customHeight="1">
      <c r="A3" s="192" t="s">
        <v>290</v>
      </c>
      <c r="B3" s="107" t="s">
        <v>291</v>
      </c>
      <c r="C3" s="108"/>
      <c r="D3" s="109" t="s">
        <v>15</v>
      </c>
    </row>
    <row r="4" spans="1:4">
      <c r="A4" s="193"/>
      <c r="B4" s="110">
        <v>46022</v>
      </c>
      <c r="C4" s="110">
        <v>45657</v>
      </c>
      <c r="D4" s="111">
        <v>46022</v>
      </c>
    </row>
    <row r="5" spans="1:4">
      <c r="A5" s="194" t="s">
        <v>292</v>
      </c>
      <c r="D5" s="195"/>
    </row>
    <row r="6" spans="1:4">
      <c r="A6" s="196" t="s">
        <v>293</v>
      </c>
      <c r="B6" s="86">
        <v>140269.68400000001</v>
      </c>
      <c r="C6" s="86">
        <v>116539.09300000001</v>
      </c>
      <c r="D6" s="197">
        <f>B6*8%</f>
        <v>11221.574720000001</v>
      </c>
    </row>
    <row r="7" spans="1:4">
      <c r="A7" s="196" t="s">
        <v>294</v>
      </c>
      <c r="B7" s="86">
        <v>71665.56</v>
      </c>
      <c r="C7" s="86">
        <v>55884.703000000001</v>
      </c>
      <c r="D7" s="197">
        <f t="shared" ref="D7:D19" si="0">B7*8%</f>
        <v>5733.2447999999995</v>
      </c>
    </row>
    <row r="8" spans="1:4">
      <c r="A8" s="196" t="s">
        <v>295</v>
      </c>
      <c r="B8" s="86">
        <v>21509.615000000002</v>
      </c>
      <c r="C8" s="86">
        <v>104671.11</v>
      </c>
      <c r="D8" s="197">
        <f t="shared" si="0"/>
        <v>1720.7692000000002</v>
      </c>
    </row>
    <row r="9" spans="1:4">
      <c r="A9" s="196" t="s">
        <v>296</v>
      </c>
      <c r="B9" s="86">
        <v>2356202.0049999999</v>
      </c>
      <c r="C9" s="86">
        <v>1287376.175</v>
      </c>
      <c r="D9" s="197">
        <f t="shared" si="0"/>
        <v>188496.16039999999</v>
      </c>
    </row>
    <row r="10" spans="1:4">
      <c r="A10" s="211" t="s">
        <v>426</v>
      </c>
      <c r="B10" s="86"/>
      <c r="C10" s="86">
        <v>11139045.524</v>
      </c>
      <c r="D10" s="197">
        <f t="shared" si="0"/>
        <v>0</v>
      </c>
    </row>
    <row r="11" spans="1:4">
      <c r="A11" s="211" t="s">
        <v>427</v>
      </c>
      <c r="B11" s="86">
        <v>5620119.0930000003</v>
      </c>
      <c r="C11" s="86"/>
      <c r="D11" s="197"/>
    </row>
    <row r="12" spans="1:4">
      <c r="A12" s="211" t="s">
        <v>428</v>
      </c>
      <c r="B12" s="86">
        <v>2641709.4610000001</v>
      </c>
      <c r="C12" s="86"/>
      <c r="D12" s="197"/>
    </row>
    <row r="13" spans="1:4">
      <c r="A13" s="211" t="s">
        <v>429</v>
      </c>
      <c r="B13" s="86">
        <v>1144920.5160000001</v>
      </c>
      <c r="C13" s="86"/>
      <c r="D13" s="197"/>
    </row>
    <row r="14" spans="1:4">
      <c r="A14" s="196" t="s">
        <v>297</v>
      </c>
      <c r="B14" s="86">
        <v>120707.13499999999</v>
      </c>
      <c r="C14" s="86">
        <v>161687.47200000001</v>
      </c>
      <c r="D14" s="197">
        <f t="shared" si="0"/>
        <v>9656.5707999999995</v>
      </c>
    </row>
    <row r="15" spans="1:4">
      <c r="A15" s="211" t="s">
        <v>430</v>
      </c>
      <c r="B15" s="86"/>
      <c r="C15" s="86">
        <v>652296.17799999996</v>
      </c>
      <c r="D15" s="197">
        <f t="shared" si="0"/>
        <v>0</v>
      </c>
    </row>
    <row r="16" spans="1:4">
      <c r="A16" s="196" t="s">
        <v>298</v>
      </c>
      <c r="B16" s="86">
        <v>205181.96</v>
      </c>
      <c r="C16" s="86">
        <v>199263.02100000001</v>
      </c>
      <c r="D16" s="197">
        <f t="shared" si="0"/>
        <v>16414.556799999998</v>
      </c>
    </row>
    <row r="17" spans="1:4">
      <c r="A17" s="196" t="s">
        <v>299</v>
      </c>
      <c r="B17" s="86">
        <v>3656.6990000000001</v>
      </c>
      <c r="C17" s="86">
        <v>3650.547</v>
      </c>
      <c r="D17" s="197">
        <f t="shared" si="0"/>
        <v>292.53592000000003</v>
      </c>
    </row>
    <row r="18" spans="1:4">
      <c r="A18" s="196" t="s">
        <v>300</v>
      </c>
      <c r="B18" s="86">
        <v>11532.28</v>
      </c>
      <c r="C18" s="86">
        <v>30145.008000000002</v>
      </c>
      <c r="D18" s="197">
        <f t="shared" si="0"/>
        <v>922.58240000000012</v>
      </c>
    </row>
    <row r="19" spans="1:4">
      <c r="A19" s="198" t="s">
        <v>301</v>
      </c>
      <c r="B19" s="87">
        <v>195351.473</v>
      </c>
      <c r="C19" s="87">
        <v>169761.802</v>
      </c>
      <c r="D19" s="199">
        <f t="shared" si="0"/>
        <v>15628.117840000001</v>
      </c>
    </row>
    <row r="20" spans="1:4" ht="25.5">
      <c r="A20" s="200" t="s">
        <v>302</v>
      </c>
      <c r="B20" s="88">
        <v>12532825.481000001</v>
      </c>
      <c r="C20" s="88">
        <v>13920320.632999998</v>
      </c>
      <c r="D20" s="201">
        <f>SUM(D6:D19)</f>
        <v>250086.11287999997</v>
      </c>
    </row>
    <row r="21" spans="1:4">
      <c r="A21" s="196"/>
      <c r="B21" s="88"/>
      <c r="C21" s="88"/>
      <c r="D21" s="201"/>
    </row>
    <row r="22" spans="1:4">
      <c r="A22" s="200" t="s">
        <v>303</v>
      </c>
      <c r="B22" s="86">
        <v>1216554.9879999999</v>
      </c>
      <c r="C22" s="86">
        <v>1187655.371</v>
      </c>
      <c r="D22" s="197">
        <f>B22*8%</f>
        <v>97324.399039999989</v>
      </c>
    </row>
    <row r="23" spans="1:4">
      <c r="A23" s="200" t="s">
        <v>304</v>
      </c>
      <c r="B23" s="86">
        <v>8288.15</v>
      </c>
      <c r="C23" s="86">
        <v>7353.3</v>
      </c>
      <c r="D23" s="197">
        <f>B23*8%</f>
        <v>663.05200000000002</v>
      </c>
    </row>
    <row r="24" spans="1:4">
      <c r="A24" s="198"/>
      <c r="B24" s="89"/>
      <c r="C24" s="89"/>
      <c r="D24" s="202"/>
    </row>
    <row r="25" spans="1:4">
      <c r="A25" s="203" t="s">
        <v>305</v>
      </c>
      <c r="B25" s="204">
        <v>13757668.619000001</v>
      </c>
      <c r="C25" s="204">
        <v>15115329.303999998</v>
      </c>
      <c r="D25" s="205">
        <f>B25*8%</f>
        <v>1100613.4895200001</v>
      </c>
    </row>
    <row r="26" spans="1:4">
      <c r="A26" s="90"/>
      <c r="B26" s="91"/>
      <c r="C26" s="91"/>
    </row>
    <row r="27" spans="1:4">
      <c r="A27" s="136" t="s">
        <v>47</v>
      </c>
      <c r="B27" s="91"/>
      <c r="C27" s="91"/>
    </row>
    <row r="28" spans="1:4">
      <c r="A28" s="90"/>
      <c r="B28" s="91"/>
      <c r="C28" s="91"/>
    </row>
    <row r="29" spans="1:4">
      <c r="B29" s="92"/>
      <c r="C29" s="92"/>
    </row>
    <row r="30" spans="1:4">
      <c r="B30" s="93"/>
      <c r="C30" s="93"/>
    </row>
    <row r="31" spans="1:4">
      <c r="B31" s="93"/>
      <c r="C31" s="93"/>
    </row>
    <row r="32" spans="1:4">
      <c r="B32" s="93"/>
      <c r="C32" s="93"/>
    </row>
    <row r="33" spans="2:3">
      <c r="B33" s="93"/>
      <c r="C33" s="93"/>
    </row>
    <row r="34" spans="2:3">
      <c r="B34" s="93"/>
      <c r="C34" s="93"/>
    </row>
    <row r="35" spans="2:3">
      <c r="B35" s="93"/>
      <c r="C35" s="93"/>
    </row>
    <row r="36" spans="2:3">
      <c r="B36" s="93"/>
      <c r="C36" s="93"/>
    </row>
    <row r="37" spans="2:3">
      <c r="B37" s="93"/>
      <c r="C37" s="93"/>
    </row>
    <row r="38" spans="2:3">
      <c r="B38" s="93"/>
      <c r="C38" s="93"/>
    </row>
    <row r="39" spans="2:3">
      <c r="B39" s="93"/>
      <c r="C39" s="93"/>
    </row>
    <row r="40" spans="2:3">
      <c r="B40" s="93"/>
      <c r="C40" s="93"/>
    </row>
    <row r="41" spans="2:3">
      <c r="B41" s="93"/>
      <c r="C41" s="93"/>
    </row>
    <row r="42" spans="2:3">
      <c r="B42" s="93"/>
      <c r="C42" s="93"/>
    </row>
    <row r="43" spans="2:3">
      <c r="B43" s="93"/>
      <c r="C43" s="93"/>
    </row>
    <row r="44" spans="2:3">
      <c r="B44" s="93"/>
      <c r="C44" s="93"/>
    </row>
  </sheetData>
  <hyperlinks>
    <hyperlink ref="A1" location="Innholdsfortegnelse!A1" display="Innholdsfortegnelse" xr:uid="{C82DA59D-4962-46E3-AC3E-006D024B9EC0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92" orientation="portrait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328B-A4DB-45F6-88E7-C724086FF4FD}">
  <sheetPr>
    <pageSetUpPr fitToPage="1"/>
  </sheetPr>
  <dimension ref="A1:D28"/>
  <sheetViews>
    <sheetView zoomScaleNormal="100" workbookViewId="0">
      <selection activeCell="B45" sqref="B45"/>
    </sheetView>
  </sheetViews>
  <sheetFormatPr baseColWidth="10" defaultColWidth="9.140625" defaultRowHeight="12.75"/>
  <cols>
    <col min="1" max="1" width="47.42578125" style="84" customWidth="1"/>
    <col min="2" max="2" width="15.5703125" style="84" customWidth="1"/>
    <col min="3" max="3" width="14.5703125" style="84" customWidth="1"/>
    <col min="4" max="16384" width="9.140625" style="84"/>
  </cols>
  <sheetData>
    <row r="1" spans="1:2">
      <c r="A1" s="154" t="s">
        <v>21</v>
      </c>
      <c r="B1" s="91"/>
    </row>
    <row r="2" spans="1:2">
      <c r="A2" s="90"/>
      <c r="B2" s="91"/>
    </row>
    <row r="3" spans="1:2">
      <c r="A3" s="112" t="s">
        <v>11</v>
      </c>
      <c r="B3" s="113">
        <v>46022</v>
      </c>
    </row>
    <row r="5" spans="1:2">
      <c r="A5" s="114" t="s">
        <v>253</v>
      </c>
      <c r="B5" s="115">
        <v>13757668.619000001</v>
      </c>
    </row>
    <row r="6" spans="1:2">
      <c r="B6" s="93"/>
    </row>
    <row r="7" spans="1:2">
      <c r="A7" s="90" t="s">
        <v>306</v>
      </c>
      <c r="B7" s="93"/>
    </row>
    <row r="8" spans="1:2">
      <c r="A8" s="84" t="s">
        <v>307</v>
      </c>
      <c r="B8" s="88">
        <v>619095.08785500005</v>
      </c>
    </row>
    <row r="9" spans="1:2">
      <c r="A9" s="90"/>
      <c r="B9" s="91"/>
    </row>
    <row r="10" spans="1:2">
      <c r="A10" s="99" t="s">
        <v>308</v>
      </c>
      <c r="B10" s="100"/>
    </row>
    <row r="11" spans="1:2">
      <c r="A11" s="190" t="s">
        <v>309</v>
      </c>
      <c r="B11" s="191">
        <v>288911.04099900002</v>
      </c>
    </row>
    <row r="12" spans="1:2">
      <c r="A12" s="84" t="s">
        <v>310</v>
      </c>
      <c r="B12" s="100">
        <v>162512.46056193751</v>
      </c>
    </row>
    <row r="13" spans="1:2">
      <c r="A13" s="84" t="s">
        <v>311</v>
      </c>
      <c r="B13" s="100">
        <v>343941.71547500003</v>
      </c>
    </row>
    <row r="14" spans="1:2">
      <c r="A14" s="84" t="s">
        <v>312</v>
      </c>
      <c r="B14" s="100">
        <v>343941.71547500003</v>
      </c>
    </row>
    <row r="15" spans="1:2">
      <c r="A15" s="85" t="s">
        <v>313</v>
      </c>
      <c r="B15" s="87">
        <v>619095.08785500005</v>
      </c>
    </row>
    <row r="16" spans="1:2">
      <c r="A16" s="90" t="s">
        <v>314</v>
      </c>
      <c r="B16" s="101">
        <v>1469490.9793669377</v>
      </c>
    </row>
    <row r="17" spans="1:4">
      <c r="A17" s="90"/>
      <c r="B17" s="101"/>
    </row>
    <row r="18" spans="1:4">
      <c r="A18" s="84" t="s">
        <v>315</v>
      </c>
      <c r="B18" s="86">
        <v>2088586.0672219377</v>
      </c>
    </row>
    <row r="19" spans="1:4">
      <c r="A19" s="84" t="s">
        <v>316</v>
      </c>
      <c r="B19" s="86">
        <v>1098852.365778062</v>
      </c>
      <c r="C19" s="86"/>
      <c r="D19" s="86"/>
    </row>
    <row r="20" spans="1:4">
      <c r="B20" s="93"/>
    </row>
    <row r="22" spans="1:4">
      <c r="A22" s="102" t="s">
        <v>11</v>
      </c>
      <c r="B22" s="103">
        <v>0.25348407913996429</v>
      </c>
    </row>
    <row r="23" spans="1:4">
      <c r="A23" s="102" t="s">
        <v>27</v>
      </c>
      <c r="B23" s="103">
        <v>0.23168448966694793</v>
      </c>
    </row>
    <row r="24" spans="1:4" ht="13.5" thickBot="1">
      <c r="A24" s="104" t="s">
        <v>317</v>
      </c>
      <c r="B24" s="105">
        <v>0.23168448966694793</v>
      </c>
    </row>
    <row r="26" spans="1:4">
      <c r="A26" s="136" t="s">
        <v>47</v>
      </c>
    </row>
    <row r="28" spans="1:4">
      <c r="A28" s="155"/>
    </row>
  </sheetData>
  <hyperlinks>
    <hyperlink ref="A1" location="Innholdsfortegnelse!A1" display="Innholdsfortegnelse" xr:uid="{745D6739-DECC-4AA1-8692-8E9701226D2D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73" orientation="portrait" r:id="rId1"/>
  <headerFooter alignWithMargins="0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598A-A002-4577-A8B9-818C2ACB99C1}">
  <sheetPr>
    <pageSetUpPr fitToPage="1"/>
  </sheetPr>
  <dimension ref="A1:IQ52"/>
  <sheetViews>
    <sheetView zoomScaleNormal="100" workbookViewId="0">
      <selection activeCell="B45" sqref="B45"/>
    </sheetView>
  </sheetViews>
  <sheetFormatPr baseColWidth="10" defaultColWidth="9.140625" defaultRowHeight="12.75"/>
  <cols>
    <col min="1" max="1" width="3.5703125" style="165" customWidth="1"/>
    <col min="2" max="2" width="71.5703125" style="165" customWidth="1"/>
    <col min="3" max="3" width="37.7109375" style="166" customWidth="1"/>
    <col min="4" max="4" width="37.5703125" style="166" customWidth="1"/>
    <col min="5" max="251" width="9.140625" style="165"/>
    <col min="252" max="16384" width="9.140625" style="167"/>
  </cols>
  <sheetData>
    <row r="1" spans="1:4">
      <c r="B1" s="154" t="s">
        <v>21</v>
      </c>
    </row>
    <row r="3" spans="1:4" ht="20.25">
      <c r="A3" s="168" t="s">
        <v>318</v>
      </c>
      <c r="B3" s="169"/>
      <c r="C3" s="170"/>
      <c r="D3" s="170"/>
    </row>
    <row r="4" spans="1:4">
      <c r="A4" s="169" t="s">
        <v>63</v>
      </c>
      <c r="B4" s="169"/>
      <c r="C4" s="170"/>
      <c r="D4" s="170"/>
    </row>
    <row r="5" spans="1:4">
      <c r="A5" s="169"/>
      <c r="B5" s="169"/>
      <c r="C5" s="170"/>
      <c r="D5" s="170"/>
    </row>
    <row r="6" spans="1:4" ht="30" customHeight="1">
      <c r="A6" s="217" t="s">
        <v>319</v>
      </c>
      <c r="B6" s="218"/>
      <c r="C6" s="218"/>
      <c r="D6" s="218"/>
    </row>
    <row r="7" spans="1:4">
      <c r="A7" s="171">
        <v>1</v>
      </c>
      <c r="B7" s="171" t="s">
        <v>320</v>
      </c>
      <c r="C7" s="172" t="s">
        <v>321</v>
      </c>
      <c r="D7" s="173" t="s">
        <v>321</v>
      </c>
    </row>
    <row r="8" spans="1:4">
      <c r="A8" s="171">
        <v>2</v>
      </c>
      <c r="B8" s="171" t="s">
        <v>322</v>
      </c>
      <c r="C8" s="173" t="s">
        <v>323</v>
      </c>
      <c r="D8" s="173" t="s">
        <v>324</v>
      </c>
    </row>
    <row r="9" spans="1:4">
      <c r="A9" s="171">
        <v>3</v>
      </c>
      <c r="B9" s="171" t="s">
        <v>325</v>
      </c>
      <c r="C9" s="172" t="s">
        <v>326</v>
      </c>
      <c r="D9" s="172" t="s">
        <v>326</v>
      </c>
    </row>
    <row r="10" spans="1:4">
      <c r="A10" s="171"/>
      <c r="B10" s="174" t="s">
        <v>327</v>
      </c>
      <c r="C10" s="175"/>
      <c r="D10" s="175"/>
    </row>
    <row r="11" spans="1:4">
      <c r="A11" s="171">
        <v>4</v>
      </c>
      <c r="B11" s="171" t="s">
        <v>328</v>
      </c>
      <c r="C11" s="173" t="s">
        <v>82</v>
      </c>
      <c r="D11" s="173" t="s">
        <v>82</v>
      </c>
    </row>
    <row r="12" spans="1:4">
      <c r="A12" s="171">
        <v>5</v>
      </c>
      <c r="B12" s="171" t="s">
        <v>329</v>
      </c>
      <c r="C12" s="173" t="s">
        <v>82</v>
      </c>
      <c r="D12" s="173" t="s">
        <v>82</v>
      </c>
    </row>
    <row r="13" spans="1:4">
      <c r="A13" s="171">
        <v>6</v>
      </c>
      <c r="B13" s="171" t="s">
        <v>330</v>
      </c>
      <c r="C13" s="172" t="s">
        <v>331</v>
      </c>
      <c r="D13" s="172" t="s">
        <v>331</v>
      </c>
    </row>
    <row r="14" spans="1:4">
      <c r="A14" s="171">
        <v>7</v>
      </c>
      <c r="B14" s="171" t="s">
        <v>332</v>
      </c>
      <c r="C14" s="176" t="s">
        <v>333</v>
      </c>
      <c r="D14" s="176" t="s">
        <v>333</v>
      </c>
    </row>
    <row r="15" spans="1:4">
      <c r="A15" s="171">
        <v>8</v>
      </c>
      <c r="B15" s="171" t="s">
        <v>334</v>
      </c>
      <c r="C15" s="177" t="s">
        <v>335</v>
      </c>
      <c r="D15" s="177">
        <v>199.9</v>
      </c>
    </row>
    <row r="16" spans="1:4">
      <c r="A16" s="171">
        <v>9</v>
      </c>
      <c r="B16" s="171" t="s">
        <v>336</v>
      </c>
      <c r="C16" s="178" t="s">
        <v>335</v>
      </c>
      <c r="D16" s="173" t="s">
        <v>337</v>
      </c>
    </row>
    <row r="17" spans="1:4">
      <c r="A17" s="179" t="s">
        <v>338</v>
      </c>
      <c r="B17" s="171" t="s">
        <v>339</v>
      </c>
      <c r="C17" s="178" t="s">
        <v>340</v>
      </c>
      <c r="D17" s="178" t="s">
        <v>340</v>
      </c>
    </row>
    <row r="18" spans="1:4">
      <c r="A18" s="179" t="s">
        <v>341</v>
      </c>
      <c r="B18" s="171" t="s">
        <v>342</v>
      </c>
      <c r="C18" s="178" t="s">
        <v>343</v>
      </c>
      <c r="D18" s="178" t="s">
        <v>343</v>
      </c>
    </row>
    <row r="19" spans="1:4">
      <c r="A19" s="171">
        <v>10</v>
      </c>
      <c r="B19" s="171" t="s">
        <v>344</v>
      </c>
      <c r="C19" s="178" t="s">
        <v>345</v>
      </c>
      <c r="D19" s="178" t="s">
        <v>345</v>
      </c>
    </row>
    <row r="20" spans="1:4">
      <c r="A20" s="171">
        <v>11</v>
      </c>
      <c r="B20" s="171" t="s">
        <v>346</v>
      </c>
      <c r="C20" s="180">
        <v>44524</v>
      </c>
      <c r="D20" s="180">
        <v>44889</v>
      </c>
    </row>
    <row r="21" spans="1:4">
      <c r="A21" s="171">
        <v>12</v>
      </c>
      <c r="B21" s="171" t="s">
        <v>347</v>
      </c>
      <c r="C21" s="178" t="s">
        <v>348</v>
      </c>
      <c r="D21" s="178" t="s">
        <v>348</v>
      </c>
    </row>
    <row r="22" spans="1:4">
      <c r="A22" s="171">
        <v>13</v>
      </c>
      <c r="B22" s="171" t="s">
        <v>349</v>
      </c>
      <c r="C22" s="180">
        <v>48176</v>
      </c>
      <c r="D22" s="180">
        <v>48634</v>
      </c>
    </row>
    <row r="23" spans="1:4">
      <c r="A23" s="171">
        <v>14</v>
      </c>
      <c r="B23" s="171" t="s">
        <v>350</v>
      </c>
      <c r="C23" s="178" t="s">
        <v>351</v>
      </c>
      <c r="D23" s="173" t="s">
        <v>351</v>
      </c>
    </row>
    <row r="24" spans="1:4" ht="76.5">
      <c r="A24" s="171">
        <v>15</v>
      </c>
      <c r="B24" s="171" t="s">
        <v>352</v>
      </c>
      <c r="C24" s="181" t="s">
        <v>353</v>
      </c>
      <c r="D24" s="181" t="s">
        <v>354</v>
      </c>
    </row>
    <row r="25" spans="1:4" ht="25.5">
      <c r="A25" s="182">
        <v>16</v>
      </c>
      <c r="B25" s="182" t="s">
        <v>355</v>
      </c>
      <c r="C25" s="183" t="s">
        <v>356</v>
      </c>
      <c r="D25" s="183"/>
    </row>
    <row r="26" spans="1:4">
      <c r="A26" s="182"/>
      <c r="B26" s="184" t="s">
        <v>357</v>
      </c>
      <c r="C26" s="185"/>
      <c r="D26" s="185"/>
    </row>
    <row r="27" spans="1:4">
      <c r="A27" s="182">
        <v>17</v>
      </c>
      <c r="B27" s="182" t="s">
        <v>358</v>
      </c>
      <c r="C27" s="178" t="s">
        <v>359</v>
      </c>
      <c r="D27" s="178" t="s">
        <v>359</v>
      </c>
    </row>
    <row r="28" spans="1:4">
      <c r="A28" s="182">
        <v>18</v>
      </c>
      <c r="B28" s="182" t="s">
        <v>360</v>
      </c>
      <c r="C28" s="183" t="s">
        <v>361</v>
      </c>
      <c r="D28" s="183" t="s">
        <v>362</v>
      </c>
    </row>
    <row r="29" spans="1:4">
      <c r="A29" s="182">
        <v>19</v>
      </c>
      <c r="B29" s="182" t="s">
        <v>363</v>
      </c>
      <c r="C29" s="178" t="s">
        <v>364</v>
      </c>
      <c r="D29" s="178" t="s">
        <v>364</v>
      </c>
    </row>
    <row r="30" spans="1:4">
      <c r="A30" s="186" t="s">
        <v>136</v>
      </c>
      <c r="B30" s="182" t="s">
        <v>365</v>
      </c>
      <c r="C30" s="178" t="s">
        <v>364</v>
      </c>
      <c r="D30" s="178" t="s">
        <v>364</v>
      </c>
    </row>
    <row r="31" spans="1:4">
      <c r="A31" s="186" t="s">
        <v>139</v>
      </c>
      <c r="B31" s="182" t="s">
        <v>366</v>
      </c>
      <c r="C31" s="178" t="s">
        <v>364</v>
      </c>
      <c r="D31" s="178" t="s">
        <v>364</v>
      </c>
    </row>
    <row r="32" spans="1:4">
      <c r="A32" s="182">
        <v>21</v>
      </c>
      <c r="B32" s="182" t="s">
        <v>367</v>
      </c>
      <c r="C32" s="178" t="s">
        <v>364</v>
      </c>
      <c r="D32" s="178" t="s">
        <v>364</v>
      </c>
    </row>
    <row r="33" spans="1:4">
      <c r="A33" s="182">
        <v>22</v>
      </c>
      <c r="B33" s="182" t="s">
        <v>368</v>
      </c>
      <c r="C33" s="178" t="s">
        <v>369</v>
      </c>
      <c r="D33" s="178" t="s">
        <v>369</v>
      </c>
    </row>
    <row r="34" spans="1:4">
      <c r="A34" s="182">
        <v>23</v>
      </c>
      <c r="B34" s="182" t="s">
        <v>370</v>
      </c>
      <c r="C34" s="178" t="s">
        <v>371</v>
      </c>
      <c r="D34" s="178" t="s">
        <v>371</v>
      </c>
    </row>
    <row r="35" spans="1:4">
      <c r="A35" s="182">
        <v>24</v>
      </c>
      <c r="B35" s="182" t="s">
        <v>372</v>
      </c>
      <c r="C35" s="178" t="s">
        <v>373</v>
      </c>
      <c r="D35" s="178" t="s">
        <v>373</v>
      </c>
    </row>
    <row r="36" spans="1:4">
      <c r="A36" s="182">
        <v>25</v>
      </c>
      <c r="B36" s="182" t="s">
        <v>374</v>
      </c>
      <c r="C36" s="178" t="s">
        <v>373</v>
      </c>
      <c r="D36" s="178" t="s">
        <v>373</v>
      </c>
    </row>
    <row r="37" spans="1:4">
      <c r="A37" s="182">
        <v>26</v>
      </c>
      <c r="B37" s="182" t="s">
        <v>375</v>
      </c>
      <c r="C37" s="178" t="s">
        <v>373</v>
      </c>
      <c r="D37" s="178" t="s">
        <v>373</v>
      </c>
    </row>
    <row r="38" spans="1:4">
      <c r="A38" s="182">
        <v>27</v>
      </c>
      <c r="B38" s="182" t="s">
        <v>376</v>
      </c>
      <c r="C38" s="178" t="s">
        <v>373</v>
      </c>
      <c r="D38" s="178" t="s">
        <v>373</v>
      </c>
    </row>
    <row r="39" spans="1:4">
      <c r="A39" s="182">
        <v>28</v>
      </c>
      <c r="B39" s="182" t="s">
        <v>377</v>
      </c>
      <c r="C39" s="178" t="s">
        <v>373</v>
      </c>
      <c r="D39" s="178" t="s">
        <v>373</v>
      </c>
    </row>
    <row r="40" spans="1:4">
      <c r="A40" s="182">
        <v>29</v>
      </c>
      <c r="B40" s="182" t="s">
        <v>378</v>
      </c>
      <c r="C40" s="178" t="s">
        <v>373</v>
      </c>
      <c r="D40" s="178" t="s">
        <v>373</v>
      </c>
    </row>
    <row r="41" spans="1:4">
      <c r="A41" s="182">
        <v>30</v>
      </c>
      <c r="B41" s="182" t="s">
        <v>379</v>
      </c>
      <c r="C41" s="178" t="s">
        <v>351</v>
      </c>
      <c r="D41" s="178" t="s">
        <v>351</v>
      </c>
    </row>
    <row r="42" spans="1:4" ht="25.5">
      <c r="A42" s="182">
        <v>31</v>
      </c>
      <c r="B42" s="182" t="s">
        <v>380</v>
      </c>
      <c r="C42" s="183" t="s">
        <v>381</v>
      </c>
      <c r="D42" s="183" t="s">
        <v>381</v>
      </c>
    </row>
    <row r="43" spans="1:4">
      <c r="A43" s="182">
        <v>32</v>
      </c>
      <c r="B43" s="182" t="s">
        <v>382</v>
      </c>
      <c r="C43" s="178" t="s">
        <v>383</v>
      </c>
      <c r="D43" s="178" t="s">
        <v>383</v>
      </c>
    </row>
    <row r="44" spans="1:4">
      <c r="A44" s="182">
        <v>33</v>
      </c>
      <c r="B44" s="182" t="s">
        <v>384</v>
      </c>
      <c r="C44" s="178" t="s">
        <v>385</v>
      </c>
      <c r="D44" s="178" t="s">
        <v>385</v>
      </c>
    </row>
    <row r="45" spans="1:4" ht="63.75">
      <c r="A45" s="182">
        <v>34</v>
      </c>
      <c r="B45" s="182" t="s">
        <v>386</v>
      </c>
      <c r="C45" s="183" t="s">
        <v>387</v>
      </c>
      <c r="D45" s="183" t="s">
        <v>387</v>
      </c>
    </row>
    <row r="46" spans="1:4">
      <c r="A46" s="182">
        <v>35</v>
      </c>
      <c r="B46" s="182" t="s">
        <v>388</v>
      </c>
      <c r="C46" s="178" t="s">
        <v>82</v>
      </c>
      <c r="D46" s="178" t="s">
        <v>82</v>
      </c>
    </row>
    <row r="47" spans="1:4">
      <c r="A47" s="182">
        <v>36</v>
      </c>
      <c r="B47" s="182" t="s">
        <v>389</v>
      </c>
      <c r="C47" s="178" t="s">
        <v>364</v>
      </c>
      <c r="D47" s="178" t="s">
        <v>364</v>
      </c>
    </row>
    <row r="48" spans="1:4">
      <c r="A48" s="182">
        <v>37</v>
      </c>
      <c r="B48" s="182" t="s">
        <v>390</v>
      </c>
      <c r="C48" s="178" t="s">
        <v>373</v>
      </c>
      <c r="D48" s="178" t="s">
        <v>373</v>
      </c>
    </row>
    <row r="49" spans="1:4">
      <c r="A49" s="219" t="s">
        <v>391</v>
      </c>
      <c r="B49" s="220"/>
      <c r="C49" s="220"/>
      <c r="D49" s="220"/>
    </row>
    <row r="50" spans="1:4">
      <c r="A50" s="169"/>
      <c r="B50" s="169"/>
      <c r="C50" s="170"/>
      <c r="D50" s="170"/>
    </row>
    <row r="51" spans="1:4">
      <c r="A51" s="169"/>
      <c r="B51" s="169"/>
      <c r="C51" s="170"/>
      <c r="D51" s="170"/>
    </row>
    <row r="52" spans="1:4">
      <c r="B52" s="187" t="s">
        <v>392</v>
      </c>
    </row>
  </sheetData>
  <mergeCells count="2">
    <mergeCell ref="A6:D6"/>
    <mergeCell ref="A49:D49"/>
  </mergeCells>
  <hyperlinks>
    <hyperlink ref="B1" location="Innholdsfortegnelse!A1" display="Innholdsfortegnelse" xr:uid="{9EBC3E7B-D21A-42D5-82E5-88068D2F68DA}"/>
  </hyperlink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336E-DC53-4E13-B029-2AA86951CC5F}">
  <sheetPr>
    <pageSetUpPr fitToPage="1"/>
  </sheetPr>
  <dimension ref="A1:AB14"/>
  <sheetViews>
    <sheetView showGridLines="0" workbookViewId="0">
      <selection activeCell="B45" sqref="B45"/>
    </sheetView>
  </sheetViews>
  <sheetFormatPr baseColWidth="10" defaultColWidth="11.42578125" defaultRowHeight="15"/>
  <cols>
    <col min="1" max="1" width="80.42578125" style="94" customWidth="1"/>
    <col min="2" max="5" width="15.140625" style="94" customWidth="1"/>
    <col min="6" max="27" width="13.85546875" style="94" customWidth="1"/>
    <col min="28" max="28" width="12" style="94" customWidth="1"/>
    <col min="29" max="274" width="9.140625" style="94" customWidth="1"/>
    <col min="275" max="16384" width="11.42578125" style="94"/>
  </cols>
  <sheetData>
    <row r="1" spans="1:28">
      <c r="A1" s="154" t="s">
        <v>21</v>
      </c>
      <c r="B1" s="154"/>
      <c r="C1" s="154"/>
      <c r="D1" s="154"/>
      <c r="E1" s="154"/>
    </row>
    <row r="3" spans="1:28" s="30" customFormat="1" ht="25.5">
      <c r="A3" s="112" t="s">
        <v>393</v>
      </c>
      <c r="B3" s="113" t="s">
        <v>433</v>
      </c>
      <c r="C3" s="113" t="s">
        <v>432</v>
      </c>
      <c r="D3" s="113" t="s">
        <v>431</v>
      </c>
      <c r="E3" s="113" t="s">
        <v>394</v>
      </c>
      <c r="F3" s="113" t="s">
        <v>395</v>
      </c>
      <c r="G3" s="113" t="s">
        <v>396</v>
      </c>
      <c r="H3" s="113" t="s">
        <v>397</v>
      </c>
      <c r="I3" s="113" t="s">
        <v>398</v>
      </c>
      <c r="J3" s="113" t="s">
        <v>399</v>
      </c>
      <c r="K3" s="113" t="s">
        <v>400</v>
      </c>
      <c r="L3" s="113" t="s">
        <v>401</v>
      </c>
      <c r="M3" s="113" t="s">
        <v>402</v>
      </c>
      <c r="N3" s="113" t="s">
        <v>403</v>
      </c>
      <c r="O3" s="113" t="s">
        <v>404</v>
      </c>
      <c r="P3" s="113" t="s">
        <v>405</v>
      </c>
      <c r="Q3" s="113" t="s">
        <v>406</v>
      </c>
      <c r="R3" s="113" t="s">
        <v>407</v>
      </c>
      <c r="S3" s="113" t="s">
        <v>408</v>
      </c>
      <c r="T3" s="113" t="s">
        <v>409</v>
      </c>
      <c r="U3" s="113" t="s">
        <v>410</v>
      </c>
      <c r="V3" s="113" t="s">
        <v>411</v>
      </c>
      <c r="W3" s="113" t="s">
        <v>412</v>
      </c>
      <c r="X3" s="113" t="s">
        <v>413</v>
      </c>
      <c r="Y3" s="113" t="s">
        <v>414</v>
      </c>
      <c r="Z3" s="113" t="s">
        <v>415</v>
      </c>
      <c r="AA3" s="113" t="s">
        <v>416</v>
      </c>
      <c r="AB3" s="113" t="s">
        <v>417</v>
      </c>
    </row>
    <row r="4" spans="1:28" s="30" customFormat="1">
      <c r="A4" s="117" t="s">
        <v>64</v>
      </c>
      <c r="B4" s="117"/>
      <c r="C4" s="117"/>
      <c r="D4" s="117"/>
      <c r="E4" s="117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>
      <c r="A5" s="137" t="s">
        <v>25</v>
      </c>
      <c r="B5" s="95">
        <v>3129.8942529999999</v>
      </c>
      <c r="C5" s="95">
        <v>3169.952217</v>
      </c>
      <c r="D5" s="95">
        <v>3187.4</v>
      </c>
      <c r="E5" s="95">
        <v>3006.3</v>
      </c>
      <c r="F5" s="95">
        <v>3033.3326179999999</v>
      </c>
      <c r="G5" s="95">
        <v>3060.9266929999999</v>
      </c>
      <c r="H5" s="95">
        <v>3060.9655090000001</v>
      </c>
      <c r="I5" s="95">
        <v>2840.097988</v>
      </c>
      <c r="J5" s="95">
        <v>2845.5501869999998</v>
      </c>
      <c r="K5" s="95">
        <v>2867.2</v>
      </c>
      <c r="L5" s="95">
        <v>2977.147379</v>
      </c>
      <c r="M5" s="95">
        <v>2775</v>
      </c>
      <c r="N5" s="95">
        <v>2774.9244399999998</v>
      </c>
      <c r="O5" s="95">
        <v>2796.4485920000002</v>
      </c>
      <c r="P5" s="95">
        <v>2803.6189039999999</v>
      </c>
      <c r="Q5" s="95">
        <v>2640.9</v>
      </c>
      <c r="R5" s="95">
        <v>2650.6</v>
      </c>
      <c r="S5" s="95">
        <v>2677.3</v>
      </c>
      <c r="T5" s="95">
        <v>2732.6309999999999</v>
      </c>
      <c r="U5" s="95">
        <v>2606.4669119999999</v>
      </c>
      <c r="V5" s="95">
        <v>2612.2364779999998</v>
      </c>
      <c r="W5" s="95">
        <v>2619.5334039999998</v>
      </c>
      <c r="X5" s="95">
        <v>2623.6813876419301</v>
      </c>
      <c r="Y5" s="95">
        <v>2512.8670000000002</v>
      </c>
      <c r="Z5" s="95">
        <v>2517.3967769999999</v>
      </c>
      <c r="AA5" s="95">
        <v>2514.2211197120801</v>
      </c>
      <c r="AB5" s="95">
        <v>2524.344960807</v>
      </c>
    </row>
    <row r="6" spans="1:28">
      <c r="A6" s="138" t="s">
        <v>418</v>
      </c>
      <c r="B6" s="96">
        <v>6.3</v>
      </c>
      <c r="C6" s="96">
        <v>6.3</v>
      </c>
      <c r="D6" s="96">
        <v>6.3</v>
      </c>
      <c r="E6" s="96">
        <v>6.3</v>
      </c>
      <c r="F6" s="96">
        <v>6.3</v>
      </c>
      <c r="G6" s="96">
        <v>6.3</v>
      </c>
      <c r="H6" s="96">
        <v>7.1098280000000003</v>
      </c>
      <c r="I6" s="96">
        <v>4.9000000000000004</v>
      </c>
      <c r="J6" s="96">
        <v>4.9000000000000004</v>
      </c>
      <c r="K6" s="96">
        <v>4.9000000000000004</v>
      </c>
      <c r="L6" s="96">
        <v>1.4</v>
      </c>
      <c r="M6" s="96">
        <v>4.9000000000000004</v>
      </c>
      <c r="N6" s="96">
        <v>6.8596870000000001</v>
      </c>
      <c r="O6" s="96">
        <v>1.6461460000000001</v>
      </c>
      <c r="P6" s="96">
        <v>1.5371779999999999</v>
      </c>
      <c r="Q6" s="96">
        <v>4.9000000000000004</v>
      </c>
      <c r="R6" s="96"/>
      <c r="S6" s="96"/>
      <c r="T6" s="96">
        <v>0</v>
      </c>
      <c r="U6" s="96">
        <v>0</v>
      </c>
      <c r="V6" s="96">
        <v>1.162371</v>
      </c>
      <c r="W6" s="96">
        <v>0.80433299999999996</v>
      </c>
      <c r="X6" s="96">
        <v>0</v>
      </c>
      <c r="Y6" s="96">
        <v>5.2728140000000003</v>
      </c>
      <c r="Z6" s="96">
        <v>8.2392009999999996</v>
      </c>
      <c r="AA6" s="96">
        <v>6.335045</v>
      </c>
      <c r="AB6" s="96">
        <v>0</v>
      </c>
    </row>
    <row r="7" spans="1:28">
      <c r="A7" s="138" t="s">
        <v>419</v>
      </c>
      <c r="B7" s="96">
        <v>4.8894380000000002</v>
      </c>
      <c r="C7" s="96">
        <v>6.7636620000000001</v>
      </c>
      <c r="D7" s="96">
        <v>7.5</v>
      </c>
      <c r="E7" s="96">
        <v>8.6999999999999993</v>
      </c>
      <c r="F7" s="96">
        <v>8.8639309999999991</v>
      </c>
      <c r="G7" s="96">
        <v>8.8778699999999997</v>
      </c>
      <c r="H7" s="96">
        <v>7.7254870000000002</v>
      </c>
      <c r="I7" s="96">
        <v>2.9</v>
      </c>
      <c r="J7" s="96">
        <v>2.15571</v>
      </c>
      <c r="K7" s="96">
        <v>2.5</v>
      </c>
      <c r="L7" s="96">
        <v>5.4</v>
      </c>
      <c r="M7" s="96">
        <v>2.8</v>
      </c>
      <c r="N7" s="96">
        <v>2.8367360000000001</v>
      </c>
      <c r="O7" s="96">
        <v>6.4103430000000001</v>
      </c>
      <c r="P7" s="96">
        <v>6.2542879999999998</v>
      </c>
      <c r="Q7" s="96">
        <v>2.2999999999999998</v>
      </c>
      <c r="R7" s="96">
        <v>9.3000000000000007</v>
      </c>
      <c r="S7" s="96">
        <v>7.5</v>
      </c>
      <c r="T7" s="96">
        <v>5.5913440000000003</v>
      </c>
      <c r="U7" s="96">
        <v>4.7561</v>
      </c>
      <c r="V7" s="96">
        <v>4.9600119999999999</v>
      </c>
      <c r="W7" s="96">
        <v>5.1138110000000001</v>
      </c>
      <c r="X7" s="96">
        <v>5.1205999999999996</v>
      </c>
      <c r="Y7" s="96">
        <v>5.8333500000000003</v>
      </c>
      <c r="Z7" s="96">
        <v>4.3704400000000003</v>
      </c>
      <c r="AA7" s="96">
        <v>5.0568499999999998</v>
      </c>
      <c r="AB7" s="96">
        <v>4.2535999999999996</v>
      </c>
    </row>
    <row r="8" spans="1:28">
      <c r="A8" s="138" t="s">
        <v>420</v>
      </c>
      <c r="B8" s="96">
        <v>1481.183149</v>
      </c>
      <c r="C8" s="96">
        <v>1335.118633</v>
      </c>
      <c r="D8" s="96">
        <v>1256.8</v>
      </c>
      <c r="E8" s="96">
        <v>1438</v>
      </c>
      <c r="F8" s="96">
        <v>1144.022219</v>
      </c>
      <c r="G8" s="96">
        <v>1023.958088</v>
      </c>
      <c r="H8" s="96">
        <v>955.11756400000002</v>
      </c>
      <c r="I8" s="96">
        <v>983.3</v>
      </c>
      <c r="J8" s="96">
        <v>988.80699700000002</v>
      </c>
      <c r="K8" s="96">
        <v>959.5</v>
      </c>
      <c r="L8" s="96">
        <v>899.4</v>
      </c>
      <c r="M8" s="96">
        <v>993.9</v>
      </c>
      <c r="N8" s="96">
        <v>1166.1360569999999</v>
      </c>
      <c r="O8" s="96">
        <v>940.44162600000004</v>
      </c>
      <c r="P8" s="96">
        <v>931.96992799999998</v>
      </c>
      <c r="Q8" s="96">
        <v>994.6</v>
      </c>
      <c r="R8" s="96">
        <v>1008</v>
      </c>
      <c r="S8" s="96">
        <v>1021.2</v>
      </c>
      <c r="T8" s="96">
        <v>1005.253215</v>
      </c>
      <c r="U8" s="96">
        <v>987.29900499999997</v>
      </c>
      <c r="V8" s="96">
        <v>1018.310954</v>
      </c>
      <c r="W8" s="96">
        <v>959.12780999999995</v>
      </c>
      <c r="X8" s="96">
        <v>982.80742125999996</v>
      </c>
      <c r="Y8" s="96">
        <v>942.75375803999998</v>
      </c>
      <c r="Z8" s="96">
        <v>973.90155635999997</v>
      </c>
      <c r="AA8" s="96">
        <v>934.83356169000001</v>
      </c>
      <c r="AB8" s="96">
        <v>878.08776980000005</v>
      </c>
    </row>
    <row r="9" spans="1:28">
      <c r="A9" s="138" t="s">
        <v>421</v>
      </c>
      <c r="B9" s="96">
        <v>41355.116625000002</v>
      </c>
      <c r="C9" s="96">
        <v>39789.389371999998</v>
      </c>
      <c r="D9" s="96">
        <v>38308.6</v>
      </c>
      <c r="E9" s="96">
        <v>36854.699999999997</v>
      </c>
      <c r="F9" s="96">
        <v>34713.336197999997</v>
      </c>
      <c r="G9" s="96">
        <v>33101.154546999998</v>
      </c>
      <c r="H9" s="96">
        <v>32281.212246999999</v>
      </c>
      <c r="I9" s="96">
        <v>32180.400000000001</v>
      </c>
      <c r="J9" s="96">
        <v>31175.721377999998</v>
      </c>
      <c r="K9" s="96">
        <v>30493</v>
      </c>
      <c r="L9" s="96">
        <v>29481.8</v>
      </c>
      <c r="M9" s="96">
        <v>29093.9</v>
      </c>
      <c r="N9" s="96">
        <v>28796.740882999999</v>
      </c>
      <c r="O9" s="96">
        <v>28617.540497999998</v>
      </c>
      <c r="P9" s="96">
        <v>29046.520047000002</v>
      </c>
      <c r="Q9" s="96">
        <v>30716.3</v>
      </c>
      <c r="R9" s="96">
        <v>31131.9</v>
      </c>
      <c r="S9" s="96">
        <v>31200.1</v>
      </c>
      <c r="T9" s="96">
        <v>30788.66073</v>
      </c>
      <c r="U9" s="96">
        <v>30392.5</v>
      </c>
      <c r="V9" s="96">
        <v>30006.424472999999</v>
      </c>
      <c r="W9" s="96">
        <v>29938.018272000001</v>
      </c>
      <c r="X9" s="96">
        <v>29892.978039185498</v>
      </c>
      <c r="Y9" s="96">
        <v>29955.36261896</v>
      </c>
      <c r="Z9" s="96">
        <v>28187.859479080002</v>
      </c>
      <c r="AA9" s="96">
        <v>27500.628373830001</v>
      </c>
      <c r="AB9" s="96">
        <v>26719.360425340001</v>
      </c>
    </row>
    <row r="10" spans="1:28">
      <c r="A10" s="138" t="s">
        <v>422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>
        <v>0</v>
      </c>
      <c r="W10" s="96"/>
      <c r="X10" s="96"/>
      <c r="Y10" s="96"/>
      <c r="Z10" s="96"/>
      <c r="AA10" s="96"/>
      <c r="AB10" s="96">
        <v>0</v>
      </c>
    </row>
    <row r="11" spans="1:28">
      <c r="A11" s="137" t="s">
        <v>423</v>
      </c>
      <c r="B11" s="95">
        <f t="shared" ref="B11:C11" si="0">SUM(B6:B10)</f>
        <v>42847.489212</v>
      </c>
      <c r="C11" s="95">
        <f t="shared" si="0"/>
        <v>41137.571666999997</v>
      </c>
      <c r="D11" s="95">
        <f t="shared" ref="D11:E11" si="1">SUM(D6:D10)</f>
        <v>39579.199999999997</v>
      </c>
      <c r="E11" s="95">
        <f t="shared" si="1"/>
        <v>38307.699999999997</v>
      </c>
      <c r="F11" s="95">
        <f t="shared" ref="F11:G11" si="2">SUM(F6:F10)</f>
        <v>35872.522347999999</v>
      </c>
      <c r="G11" s="95">
        <f t="shared" si="2"/>
        <v>34140.290504999997</v>
      </c>
      <c r="H11" s="95">
        <f>SUM(H6:H10)</f>
        <v>33251.165126</v>
      </c>
      <c r="I11" s="95">
        <v>33171.599999999999</v>
      </c>
      <c r="J11" s="95">
        <v>32171.584084999999</v>
      </c>
      <c r="K11" s="95">
        <v>31459.9</v>
      </c>
      <c r="L11" s="95">
        <v>30388</v>
      </c>
      <c r="M11" s="95">
        <v>30095.599999999999</v>
      </c>
      <c r="N11" s="95">
        <v>29972.573363</v>
      </c>
      <c r="O11" s="95">
        <v>29566.038613000001</v>
      </c>
      <c r="P11" s="95">
        <v>29986.281441000003</v>
      </c>
      <c r="Q11" s="95">
        <v>31718.1</v>
      </c>
      <c r="R11" s="95">
        <v>32149.200000000001</v>
      </c>
      <c r="S11" s="95">
        <v>32228.799999999999</v>
      </c>
      <c r="T11" s="95">
        <v>31799.505289000001</v>
      </c>
      <c r="U11" s="95">
        <v>31384.555104999999</v>
      </c>
      <c r="V11" s="95">
        <v>31030.857809999998</v>
      </c>
      <c r="W11" s="95">
        <v>30903.064226000002</v>
      </c>
      <c r="X11" s="95">
        <v>30880.906060445497</v>
      </c>
      <c r="Y11" s="95">
        <v>30909.222540999999</v>
      </c>
      <c r="Z11" s="95">
        <v>29174.370676440001</v>
      </c>
      <c r="AA11" s="95">
        <v>28446.853830520002</v>
      </c>
      <c r="AB11" s="95">
        <v>27601.701795140001</v>
      </c>
    </row>
    <row r="12" spans="1:28">
      <c r="A12" s="137" t="s">
        <v>424</v>
      </c>
      <c r="B12" s="97">
        <f t="shared" ref="B12:C12" si="3">B5/B11</f>
        <v>7.3047319937790706E-2</v>
      </c>
      <c r="C12" s="97">
        <f t="shared" si="3"/>
        <v>7.705734900105668E-2</v>
      </c>
      <c r="D12" s="97">
        <f t="shared" ref="D12:E12" si="4">D5/D11</f>
        <v>8.0532198730646404E-2</v>
      </c>
      <c r="E12" s="97">
        <f t="shared" si="4"/>
        <v>7.8477695084800195E-2</v>
      </c>
      <c r="F12" s="97">
        <f t="shared" ref="F12:H12" si="5">F5/F11</f>
        <v>8.4558665503740846E-2</v>
      </c>
      <c r="G12" s="97">
        <f t="shared" si="5"/>
        <v>8.9657312451741258E-2</v>
      </c>
      <c r="H12" s="97">
        <f t="shared" si="5"/>
        <v>9.2055887286985535E-2</v>
      </c>
      <c r="I12" s="97">
        <v>8.5618359922343207E-2</v>
      </c>
      <c r="J12" s="97">
        <v>8.8449178613083518E-2</v>
      </c>
      <c r="K12" s="97">
        <v>9.11E-2</v>
      </c>
      <c r="L12" s="97">
        <v>9.7971152395682506E-2</v>
      </c>
      <c r="M12" s="97">
        <v>9.2200000000000004E-2</v>
      </c>
      <c r="N12" s="97">
        <v>9.2582121874978482E-2</v>
      </c>
      <c r="O12" s="97">
        <v>9.4583134000590111E-2</v>
      </c>
      <c r="P12" s="97">
        <v>9.3496718141470994E-2</v>
      </c>
      <c r="Q12" s="97">
        <v>8.3261607725557338E-2</v>
      </c>
      <c r="R12" s="97">
        <v>8.2446841601035173E-2</v>
      </c>
      <c r="S12" s="97">
        <v>8.3071662612321906E-2</v>
      </c>
      <c r="T12" s="97">
        <v>8.5933129310199183E-2</v>
      </c>
      <c r="U12" s="97">
        <v>8.3049350334258948E-2</v>
      </c>
      <c r="V12" s="97">
        <v>8.4181897064997707E-2</v>
      </c>
      <c r="W12" s="97">
        <v>8.4766137909265321E-2</v>
      </c>
      <c r="X12" s="97">
        <v>8.4961282629026594E-2</v>
      </c>
      <c r="Y12" s="97">
        <v>8.1298292011931728E-2</v>
      </c>
      <c r="Z12" s="97">
        <v>8.6287954757253565E-2</v>
      </c>
      <c r="AA12" s="97">
        <v>8.8383099751250097E-2</v>
      </c>
      <c r="AB12" s="97">
        <v>9.1456134826131505E-2</v>
      </c>
    </row>
    <row r="14" spans="1:28">
      <c r="A14" s="136" t="s">
        <v>47</v>
      </c>
      <c r="B14" s="136"/>
      <c r="C14" s="136"/>
      <c r="D14" s="136"/>
      <c r="E14" s="136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>
        <v>42369</v>
      </c>
      <c r="V14" s="98">
        <v>42369</v>
      </c>
    </row>
  </sheetData>
  <hyperlinks>
    <hyperlink ref="A1" location="Innholdsfortegnelse!A1" display="Innholdsfortegnelse" xr:uid="{FBA62977-E841-4C79-895A-88C6DC266CF5}"/>
  </hyperlink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19ae4b-dddd-45d1-9a85-b0d1dfc62107">
      <Terms xmlns="http://schemas.microsoft.com/office/infopath/2007/PartnerControls"/>
    </lcf76f155ced4ddcb4097134ff3c332f>
    <TaxCatchAll xmlns="0b1bcfb9-9c55-4f65-aa48-3ecf5841d403" xsi:nil="true"/>
    <Kommentar xmlns="bc19ae4b-dddd-45d1-9a85-b0d1dfc6210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1EE6071E99464A813145683345FFAA" ma:contentTypeVersion="13" ma:contentTypeDescription="Create a new document." ma:contentTypeScope="" ma:versionID="d3d11d050652d515eea33b8115dc4baf">
  <xsd:schema xmlns:xsd="http://www.w3.org/2001/XMLSchema" xmlns:xs="http://www.w3.org/2001/XMLSchema" xmlns:p="http://schemas.microsoft.com/office/2006/metadata/properties" xmlns:ns2="bc19ae4b-dddd-45d1-9a85-b0d1dfc62107" xmlns:ns3="0b1bcfb9-9c55-4f65-aa48-3ecf5841d403" targetNamespace="http://schemas.microsoft.com/office/2006/metadata/properties" ma:root="true" ma:fieldsID="9121de2b327ec86ae59a9a489a3777e3" ns2:_="" ns3:_="">
    <xsd:import namespace="bc19ae4b-dddd-45d1-9a85-b0d1dfc62107"/>
    <xsd:import namespace="0b1bcfb9-9c55-4f65-aa48-3ecf5841d4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Kommenta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9ae4b-dddd-45d1-9a85-b0d1dfc621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mmentar" ma:index="19" nillable="true" ma:displayName="Kommentar" ma:format="Dropdown" ma:internalName="Kommentar">
      <xsd:simpleType>
        <xsd:restriction base="dms:Text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bcfb9-9c55-4f65-aa48-3ecf5841d4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436398-a166-4516-ac99-f4b7e5b078c4}" ma:internalName="TaxCatchAll" ma:showField="CatchAllData" ma:web="0b1bcfb9-9c55-4f65-aa48-3ecf5841d4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163596-703F-4FE2-A868-5B7810007962}">
  <ds:schemaRefs>
    <ds:schemaRef ds:uri="http://schemas.microsoft.com/office/2006/metadata/properties"/>
    <ds:schemaRef ds:uri="http://schemas.microsoft.com/office/infopath/2007/PartnerControls"/>
    <ds:schemaRef ds:uri="bc19ae4b-dddd-45d1-9a85-b0d1dfc62107"/>
    <ds:schemaRef ds:uri="0b1bcfb9-9c55-4f65-aa48-3ecf5841d403"/>
  </ds:schemaRefs>
</ds:datastoreItem>
</file>

<file path=customXml/itemProps2.xml><?xml version="1.0" encoding="utf-8"?>
<ds:datastoreItem xmlns:ds="http://schemas.openxmlformats.org/officeDocument/2006/customXml" ds:itemID="{AC9AD396-0F3A-46D9-A962-0DCE0BE5C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19ae4b-dddd-45d1-9a85-b0d1dfc62107"/>
    <ds:schemaRef ds:uri="0b1bcfb9-9c55-4f65-aa48-3ecf5841d4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AC2B7-AF5D-4578-B116-D9173D33573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3c5a32-089c-41d0-90e0-5cfddd58a386}" enabled="1" method="Standard" siteId="{657ad8ac-6693-46a2-9c0b-b25a43d2233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Navngitte områder</vt:lpstr>
      </vt:variant>
      <vt:variant>
        <vt:i4>1</vt:i4>
      </vt:variant>
    </vt:vector>
  </HeadingPairs>
  <TitlesOfParts>
    <vt:vector size="10" baseType="lpstr">
      <vt:lpstr>Innholdsfortegnelse</vt:lpstr>
      <vt:lpstr>1-KM1 oppsumm</vt:lpstr>
      <vt:lpstr>2 konsolidering</vt:lpstr>
      <vt:lpstr>3. Sammenheng EK-ansv.kap</vt:lpstr>
      <vt:lpstr>4. ansv.kapital</vt:lpstr>
      <vt:lpstr>5 - kapitalkrav OV1</vt:lpstr>
      <vt:lpstr>6 - kapitaldekning</vt:lpstr>
      <vt:lpstr>7. avtalevilkår fondsobl m. </vt:lpstr>
      <vt:lpstr>8 Uvektet EK andel</vt:lpstr>
      <vt:lpstr>'6 - kapitaldekning'!Utskriftsområde</vt:lpstr>
    </vt:vector>
  </TitlesOfParts>
  <Manager/>
  <Company>Sparebanken Møre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Nesheim</dc:creator>
  <cp:keywords/>
  <dc:description/>
  <cp:lastModifiedBy>Åsmund Vinje</cp:lastModifiedBy>
  <cp:revision/>
  <dcterms:created xsi:type="dcterms:W3CDTF">2016-02-09T07:10:50Z</dcterms:created>
  <dcterms:modified xsi:type="dcterms:W3CDTF">2026-08-14T08:56:46Z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20230316120004972</vt:lpwstr>
  </property>
  <property fmtid="{D5CDD505-2E9C-101B-9397-08002B2CF9AE}" pid="3" name="ContentTypeId">
    <vt:lpwstr>0x010100681EE6071E99464A813145683345FFAA</vt:lpwstr>
  </property>
  <property fmtid="{D5CDD505-2E9C-101B-9397-08002B2CF9AE}" pid="4" name="MediaServiceImageTags">
    <vt:lpwstr/>
  </property>
  <property fmtid="{D5CDD505-2E9C-101B-9397-08002B2CF9AE}" pid="5" name="MSIP_Label_373c5a32-089c-41d0-90e0-5cfddd58a386_Enabled">
    <vt:lpwstr>true</vt:lpwstr>
  </property>
  <property fmtid="{D5CDD505-2E9C-101B-9397-08002B2CF9AE}" pid="6" name="MSIP_Label_373c5a32-089c-41d0-90e0-5cfddd58a386_SetDate">
    <vt:lpwstr>2025-05-14T06:34:18Z</vt:lpwstr>
  </property>
  <property fmtid="{D5CDD505-2E9C-101B-9397-08002B2CF9AE}" pid="7" name="MSIP_Label_373c5a32-089c-41d0-90e0-5cfddd58a386_Method">
    <vt:lpwstr>Standard</vt:lpwstr>
  </property>
  <property fmtid="{D5CDD505-2E9C-101B-9397-08002B2CF9AE}" pid="8" name="MSIP_Label_373c5a32-089c-41d0-90e0-5cfddd58a386_Name">
    <vt:lpwstr>Intern</vt:lpwstr>
  </property>
  <property fmtid="{D5CDD505-2E9C-101B-9397-08002B2CF9AE}" pid="9" name="MSIP_Label_373c5a32-089c-41d0-90e0-5cfddd58a386_SiteId">
    <vt:lpwstr>657ad8ac-6693-46a2-9c0b-b25a43d2233a</vt:lpwstr>
  </property>
  <property fmtid="{D5CDD505-2E9C-101B-9397-08002B2CF9AE}" pid="10" name="MSIP_Label_373c5a32-089c-41d0-90e0-5cfddd58a386_ActionId">
    <vt:lpwstr>30c9dc93-9bf8-4c2d-bdcf-966f646fa5cd</vt:lpwstr>
  </property>
  <property fmtid="{D5CDD505-2E9C-101B-9397-08002B2CF9AE}" pid="11" name="MSIP_Label_373c5a32-089c-41d0-90e0-5cfddd58a386_ContentBits">
    <vt:lpwstr>0</vt:lpwstr>
  </property>
  <property fmtid="{D5CDD505-2E9C-101B-9397-08002B2CF9AE}" pid="12" name="MSIP_Label_373c5a32-089c-41d0-90e0-5cfddd58a386_Tag">
    <vt:lpwstr>10, 3, 0, 1</vt:lpwstr>
  </property>
</Properties>
</file>