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naspb.sharepoint.com/teams/FAG-Risikostyring/Shared Documents/Pilar 3/"/>
    </mc:Choice>
  </mc:AlternateContent>
  <xr:revisionPtr revIDLastSave="0" documentId="8_{7D2D9A70-B1A7-4968-AD66-C512D1464BF2}" xr6:coauthVersionLast="47" xr6:coauthVersionMax="47" xr10:uidLastSave="{00000000-0000-0000-0000-000000000000}"/>
  <bookViews>
    <workbookView xWindow="25680" yWindow="120" windowWidth="19410" windowHeight="17385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04" l="1"/>
  <c r="B11" i="204"/>
  <c r="C25" i="199"/>
  <c r="D36" i="199"/>
  <c r="C36" i="199"/>
  <c r="C32" i="199"/>
  <c r="D32" i="199"/>
  <c r="D25" i="199" l="1"/>
  <c r="C22" i="199" l="1"/>
  <c r="C23" i="199"/>
  <c r="C24" i="199"/>
  <c r="D24" i="199"/>
  <c r="C11" i="204" l="1"/>
  <c r="D11" i="204"/>
  <c r="D12" i="204" s="1"/>
  <c r="C12" i="204" l="1"/>
  <c r="E32" i="199" l="1"/>
  <c r="D23" i="199"/>
  <c r="D22" i="199"/>
  <c r="E24" i="199" l="1"/>
  <c r="E23" i="199"/>
  <c r="E22" i="199"/>
  <c r="E25" i="199" s="1"/>
  <c r="F24" i="199" l="1"/>
  <c r="F23" i="199"/>
  <c r="F22" i="199"/>
  <c r="F25" i="199" s="1"/>
  <c r="E11" i="204"/>
  <c r="E12" i="204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C54" i="202"/>
  <c r="C103" i="202"/>
  <c r="C118" i="202"/>
  <c r="C113" i="202"/>
  <c r="C102" i="202"/>
  <c r="C87" i="202"/>
  <c r="C78" i="202"/>
  <c r="C79" i="202" s="1"/>
  <c r="C55" i="202"/>
  <c r="C22" i="202"/>
  <c r="B28" i="201"/>
  <c r="B27" i="201"/>
  <c r="B24" i="201"/>
  <c r="B23" i="201"/>
  <c r="B19" i="201"/>
  <c r="B20" i="201"/>
  <c r="B14" i="201"/>
  <c r="B17" i="201"/>
  <c r="B12" i="201"/>
  <c r="H22" i="199" l="1"/>
  <c r="I22" i="199"/>
  <c r="H23" i="199"/>
  <c r="I23" i="199"/>
  <c r="G23" i="199"/>
  <c r="G22" i="199"/>
  <c r="G24" i="199" l="1"/>
  <c r="H24" i="199"/>
  <c r="I24" i="199" l="1"/>
  <c r="J28" i="199"/>
  <c r="J24" i="199"/>
  <c r="J16" i="199"/>
  <c r="J15" i="199"/>
  <c r="J14" i="199"/>
  <c r="K28" i="199"/>
  <c r="K24" i="199" l="1"/>
  <c r="K15" i="199"/>
  <c r="L15" i="199"/>
  <c r="K16" i="199"/>
  <c r="L16" i="199"/>
  <c r="L14" i="199"/>
  <c r="K14" i="199"/>
  <c r="L28" i="199"/>
  <c r="L24" i="199"/>
  <c r="M28" i="199" l="1"/>
  <c r="N28" i="199"/>
  <c r="O28" i="199"/>
  <c r="P28" i="199"/>
  <c r="Q28" i="199"/>
  <c r="R28" i="199"/>
  <c r="M24" i="199"/>
  <c r="N24" i="199"/>
  <c r="O24" i="199"/>
  <c r="P24" i="199"/>
  <c r="Q24" i="199"/>
  <c r="R24" i="199"/>
  <c r="M14" i="199"/>
  <c r="N14" i="199"/>
  <c r="O14" i="199"/>
  <c r="P14" i="199"/>
  <c r="M15" i="199"/>
  <c r="N15" i="199"/>
  <c r="O15" i="199"/>
  <c r="P15" i="199"/>
  <c r="M16" i="199"/>
  <c r="N16" i="199"/>
  <c r="O16" i="199"/>
  <c r="P16" i="199"/>
  <c r="P36" i="199" l="1"/>
  <c r="R36" i="199"/>
  <c r="Q36" i="199"/>
  <c r="P32" i="199"/>
  <c r="Q32" i="199"/>
  <c r="R32" i="199"/>
  <c r="Q14" i="199"/>
  <c r="Q25" i="199" l="1"/>
  <c r="R25" i="199"/>
  <c r="Q15" i="199"/>
  <c r="Q16" i="199"/>
  <c r="R14" i="199"/>
  <c r="R16" i="199" l="1"/>
  <c r="R15" i="199"/>
  <c r="S36" i="199" l="1"/>
  <c r="T36" i="199"/>
  <c r="S32" i="199"/>
  <c r="S28" i="199" l="1"/>
  <c r="S24" i="199"/>
  <c r="S25" i="199" s="1"/>
  <c r="S16" i="199"/>
  <c r="S15" i="199"/>
  <c r="S14" i="199"/>
  <c r="T16" i="199"/>
  <c r="T15" i="199"/>
  <c r="T14" i="199"/>
  <c r="T31" i="199"/>
  <c r="T32" i="199" s="1"/>
  <c r="AD36" i="199" l="1"/>
  <c r="AB36" i="199"/>
  <c r="AD32" i="199"/>
  <c r="AC32" i="199"/>
  <c r="AB32" i="199"/>
  <c r="AA32" i="199"/>
  <c r="AD24" i="199"/>
  <c r="AD25" i="199" s="1"/>
  <c r="AC24" i="199"/>
  <c r="AC25" i="199" s="1"/>
  <c r="AB24" i="199"/>
  <c r="AB25" i="199" s="1"/>
  <c r="AA24" i="199"/>
  <c r="AA25" i="199" s="1"/>
  <c r="D101" i="202" l="1"/>
  <c r="D87" i="202"/>
  <c r="D77" i="202"/>
  <c r="D78" i="202" s="1"/>
  <c r="D22" i="202"/>
  <c r="D54" i="202" s="1"/>
  <c r="D19" i="202"/>
  <c r="U14" i="199"/>
  <c r="V14" i="199"/>
  <c r="W14" i="199"/>
  <c r="X14" i="199"/>
  <c r="Y14" i="199"/>
  <c r="Z14" i="199"/>
  <c r="U15" i="199"/>
  <c r="V15" i="199"/>
  <c r="W15" i="199"/>
  <c r="X15" i="199"/>
  <c r="Y15" i="199"/>
  <c r="Z15" i="199"/>
  <c r="U16" i="199"/>
  <c r="V16" i="199"/>
  <c r="W16" i="199"/>
  <c r="X16" i="199"/>
  <c r="Y16" i="199"/>
  <c r="Z16" i="199"/>
  <c r="T24" i="199"/>
  <c r="T25" i="199" s="1"/>
  <c r="U24" i="199"/>
  <c r="U25" i="199" s="1"/>
  <c r="V24" i="199"/>
  <c r="V25" i="199" s="1"/>
  <c r="W24" i="199"/>
  <c r="W25" i="199" s="1"/>
  <c r="X24" i="199"/>
  <c r="X25" i="199" s="1"/>
  <c r="Y24" i="199"/>
  <c r="Y25" i="199" s="1"/>
  <c r="Z24" i="199"/>
  <c r="Z25" i="199" s="1"/>
  <c r="T28" i="199"/>
  <c r="U28" i="199"/>
  <c r="V28" i="199"/>
  <c r="W28" i="199"/>
  <c r="X28" i="199"/>
  <c r="Y28" i="199"/>
  <c r="Z28" i="199"/>
  <c r="U30" i="199"/>
  <c r="U31" i="199"/>
  <c r="V31" i="199"/>
  <c r="V32" i="199" s="1"/>
  <c r="W32" i="199"/>
  <c r="X32" i="199"/>
  <c r="Y32" i="199"/>
  <c r="Z32" i="199"/>
  <c r="U36" i="199"/>
  <c r="V36" i="199"/>
  <c r="W36" i="199"/>
  <c r="X36" i="199"/>
  <c r="Y36" i="199"/>
  <c r="Z36" i="199"/>
  <c r="U32" i="199" l="1"/>
  <c r="D102" i="202"/>
  <c r="D55" i="202"/>
  <c r="D110" i="202" s="1"/>
  <c r="D79" i="202" l="1"/>
  <c r="D103" i="202" s="1"/>
  <c r="D112" i="202" s="1"/>
  <c r="D118" i="202"/>
  <c r="D111" i="202" l="1"/>
</calcChain>
</file>

<file path=xl/sharedStrings.xml><?xml version="1.0" encoding="utf-8"?>
<sst xmlns="http://schemas.openxmlformats.org/spreadsheetml/2006/main" count="544" uniqueCount="426">
  <si>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</si>
  <si>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</si>
  <si>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</si>
  <si>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</si>
  <si>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</si>
  <si>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</si>
  <si>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</si>
  <si>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</si>
  <si>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</si>
  <si>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</si>
  <si>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</si>
  <si>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</si>
  <si>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</si>
  <si>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</si>
  <si>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</si>
  <si>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</si>
  <si>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</si>
  <si>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</si>
  <si>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</si>
  <si>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</si>
  <si>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</si>
  <si>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</si>
  <si>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</si>
  <si>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</si>
  <si>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</si>
  <si>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</si>
  <si>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</si>
  <si>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</si>
  <si>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</si>
  <si>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</si>
  <si>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</si>
  <si>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</si>
  <si>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Samlet Pilar 2 krav</t>
  </si>
  <si>
    <t xml:space="preserve"> Pilar 2 krav dekket av ren kjernekapital</t>
  </si>
  <si>
    <t xml:space="preserve"> Pilar 2 krav dekket av kjernekapital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</si>
  <si>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</si>
  <si>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</si>
  <si>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</si>
  <si>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</si>
  <si>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</si>
  <si>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</si>
  <si>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</si>
  <si>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</si>
  <si>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</si>
  <si>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</si>
  <si>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</si>
  <si>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</si>
  <si>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</si>
  <si>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</si>
  <si>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</si>
  <si>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</si>
  <si>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</si>
  <si>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</si>
  <si>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</si>
  <si>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</si>
  <si>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</si>
  <si>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</si>
  <si>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</si>
  <si>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</si>
  <si>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</si>
  <si>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</si>
  <si>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</si>
  <si>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</si>
  <si>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</si>
  <si>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</si>
  <si>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</si>
  <si>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</si>
  <si>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</si>
  <si>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</si>
  <si>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</si>
  <si>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</si>
  <si>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Foreslått avsetning for kundeutbytte</t>
  </si>
  <si>
    <t>Verdiregulering egen gjeld</t>
  </si>
  <si>
    <t>Verdijustering for krav om forsvarlig verdsettelse</t>
  </si>
  <si>
    <t>Fradrag for problemlån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</si>
  <si>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</si>
  <si>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</si>
  <si>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</si>
  <si>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</si>
  <si>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</si>
  <si>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</si>
  <si>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</si>
  <si>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</si>
  <si>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2024 - 12- 31
Konsern
(NOK millioner)</t>
  </si>
  <si>
    <t>2020 - 12- 31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</si>
  <si>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</si>
  <si>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</si>
  <si>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</si>
  <si>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</si>
  <si>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</si>
  <si>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</si>
  <si>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</si>
  <si>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</si>
  <si>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</si>
  <si>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</si>
  <si>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</si>
  <si>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</si>
  <si>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</si>
  <si>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</si>
  <si>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</si>
  <si>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</si>
  <si>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</si>
  <si>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</si>
  <si>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</si>
  <si>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</si>
  <si>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</si>
  <si>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</si>
  <si>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</si>
  <si>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</si>
  <si>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</si>
  <si>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</si>
  <si>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</si>
  <si>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</si>
  <si>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</si>
  <si>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</si>
  <si>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</si>
  <si>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</si>
  <si>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</si>
  <si>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</si>
  <si>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</si>
  <si>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</si>
  <si>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</si>
  <si>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</si>
  <si>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</si>
  <si>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</si>
  <si>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</si>
  <si>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</si>
  <si>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</si>
  <si>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</si>
  <si>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</si>
  <si>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</si>
  <si>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</si>
  <si>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</si>
  <si>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</si>
  <si>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</si>
  <si>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</si>
  <si>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</si>
  <si>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</si>
  <si>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</si>
  <si>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</si>
  <si>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</si>
  <si>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</si>
  <si>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</si>
  <si>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</si>
  <si>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</si>
  <si>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</si>
  <si>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</si>
  <si>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</si>
  <si>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</si>
  <si>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</si>
  <si>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</si>
  <si>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</si>
  <si>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</si>
  <si>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</si>
  <si>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</si>
  <si>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</si>
  <si>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</si>
  <si>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</si>
  <si>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</si>
  <si>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</si>
  <si>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</si>
  <si>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</si>
  <si>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</si>
  <si>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</si>
  <si>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</si>
  <si>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</si>
  <si>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</si>
  <si>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</si>
  <si>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</si>
  <si>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</si>
  <si>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</si>
  <si>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</si>
  <si>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</si>
  <si>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</si>
  <si>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</si>
  <si>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</si>
  <si>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</si>
  <si>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</si>
  <si>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</si>
  <si>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</si>
  <si>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</si>
  <si>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</si>
  <si>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</si>
  <si>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</si>
  <si>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</si>
  <si>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</si>
  <si>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</si>
  <si>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</si>
  <si>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</si>
  <si>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</si>
  <si>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</si>
  <si>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</si>
  <si>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</si>
  <si>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</si>
  <si>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</si>
  <si>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</si>
  <si>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</si>
  <si>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</si>
  <si>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</si>
  <si>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</si>
  <si>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</si>
  <si>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</si>
  <si>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</si>
  <si>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</si>
  <si>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</si>
  <si>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</si>
  <si>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</si>
  <si>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</si>
  <si>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</si>
  <si>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</si>
  <si>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</si>
  <si>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</si>
  <si>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</si>
  <si>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</si>
  <si>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</si>
  <si>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</si>
  <si>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</si>
  <si>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</si>
  <si>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</si>
  <si>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</si>
  <si>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</si>
  <si>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</si>
  <si>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</si>
  <si>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</si>
  <si>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</si>
  <si>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</si>
  <si>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</si>
  <si>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</si>
  <si>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</si>
  <si>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</si>
  <si>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</si>
  <si>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</si>
  <si>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</si>
  <si>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</si>
  <si>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</si>
  <si>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</si>
  <si>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</si>
  <si>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</si>
  <si>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</si>
  <si>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</si>
  <si>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</si>
  <si>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</si>
  <si>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</si>
  <si>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</si>
  <si>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</si>
  <si>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</si>
  <si>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</si>
  <si>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</si>
  <si>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</si>
  <si>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</si>
  <si>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</si>
  <si>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</si>
  <si>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</si>
  <si>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</si>
  <si>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</si>
  <si>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</si>
  <si>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</si>
  <si>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</si>
  <si>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</si>
  <si>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</si>
  <si>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</si>
  <si>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</si>
  <si>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</si>
  <si>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</si>
  <si>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</si>
  <si>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</si>
  <si>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</si>
  <si>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</si>
  <si>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</si>
  <si>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</si>
  <si>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</si>
  <si>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</si>
  <si>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</si>
  <si>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</si>
  <si>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</si>
  <si>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</si>
  <si>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</si>
  <si>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</si>
  <si>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</si>
  <si>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</si>
  <si>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</si>
  <si>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</si>
  <si>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</si>
  <si>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</si>
  <si>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</si>
  <si>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</si>
  <si>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</si>
  <si>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</si>
  <si>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</si>
  <si>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</si>
  <si>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</si>
  <si>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</si>
  <si>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</si>
  <si>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</si>
  <si>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</si>
  <si>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</si>
  <si>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</si>
  <si>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</si>
  <si>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</si>
  <si>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</si>
  <si>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</si>
  <si>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</si>
  <si>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</si>
  <si>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</si>
  <si>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</si>
  <si>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</si>
  <si>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</si>
  <si>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</si>
  <si>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</si>
  <si>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</si>
  <si>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(2,1 %)</t>
  </si>
  <si>
    <t xml:space="preserve">Andel pilar 2 krav som skal dekkes av ren kjernekapital </t>
  </si>
  <si>
    <t>Bevaringsbuffer (2,5 %)</t>
  </si>
  <si>
    <t>Motsyklisk buffer (2,5 %)</t>
  </si>
  <si>
    <t>Systemrisikobuffer (4,5%)</t>
  </si>
  <si>
    <t>Bufferkrav i ren kjernekapital</t>
  </si>
  <si>
    <t>Samlet krav til ren kjernekapital</t>
  </si>
  <si>
    <t>Tilgjengelig ren kjernekapital</t>
  </si>
  <si>
    <t xml:space="preserve">Ren kjernekapital 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</si>
  <si>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</si>
  <si>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</si>
  <si>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</si>
  <si>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</si>
  <si>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</si>
  <si>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NO0011155855</t>
  </si>
  <si>
    <t>NO0012759069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</si>
  <si>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</si>
  <si>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</si>
  <si>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</si>
  <si>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</si>
  <si>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</si>
  <si>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</si>
  <si>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</si>
  <si>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</si>
  <si>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</si>
  <si>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Beløp som inngår i ansvarlig kapital (i millioner NOK fra seneste rapporteringsdato)</t>
  </si>
  <si>
    <t>100 MNOK</t>
  </si>
  <si>
    <t>Instrumentets nominelle verdi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</si>
  <si>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</si>
  <si>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</si>
  <si>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</si>
  <si>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</si>
  <si>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</si>
  <si>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</si>
  <si>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</si>
  <si>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</si>
  <si>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</si>
  <si>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</si>
  <si>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</si>
  <si>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</si>
  <si>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</si>
  <si>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</si>
  <si>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Ja</t>
  </si>
  <si>
    <t>Dato for innløsningsrett, eventuell betinget innløsningsrett og innløsningsbeløp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</si>
  <si>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</si>
  <si>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</si>
  <si>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Datoer for eventuell etterfølgende innløsningsrett</t>
  </si>
  <si>
    <t>Hver rentebereguleringsdato etter 24. november 2026</t>
  </si>
  <si>
    <t>Renter/utbytte</t>
  </si>
  <si>
    <t>Fast eller flytende rente/utbytte</t>
  </si>
  <si>
    <t>Flytende</t>
  </si>
  <si>
    <t>Rentesats og eventuell tilknyttet referanserente</t>
  </si>
  <si>
    <t>NIBOR3M + 1,15 %</t>
  </si>
  <si>
    <t>NIBOR3M + 2,55 %</t>
  </si>
  <si>
    <t>Vilkår om at det ikke kan betales utbytte hvis det ikke er betalt rente på instrumentet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</si>
  <si>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</si>
  <si>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</si>
  <si>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</si>
  <si>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</si>
  <si>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</si>
  <si>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</si>
  <si>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</si>
  <si>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Konvertibel *</t>
  </si>
  <si>
    <t>Hvis konvertibel, nivå(er) som utløser konvertering</t>
  </si>
  <si>
    <t>NA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</si>
  <si>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</si>
  <si>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</si>
  <si>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</si>
  <si>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</si>
  <si>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</si>
  <si>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</si>
  <si>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</si>
  <si>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</si>
  <si>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</si>
  <si>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</si>
  <si>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</si>
  <si>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</si>
  <si>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</si>
  <si>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</si>
  <si>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</si>
  <si>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</si>
  <si>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</si>
  <si>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</si>
  <si>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* Iht enhver tid gjeldende regulering. Finansforetaksloven  § 20-14</t>
  </si>
  <si>
    <t>Beregning av uvektet kjernekapitalandel</t>
  </si>
  <si>
    <t>30.09.2025 Konsern</t>
  </si>
  <si>
    <t>30.06.2025 Konsern</t>
  </si>
  <si>
    <t>31.03.2025 Konsern</t>
  </si>
  <si>
    <t>31.12.2024 Konsern</t>
  </si>
  <si>
    <t>30.09.2024 Konsern</t>
  </si>
  <si>
    <t>30.06.2024 Konsern</t>
  </si>
  <si>
    <t>31.03.2024 Konsern</t>
  </si>
  <si>
    <t>31.12.2023 Konsern</t>
  </si>
  <si>
    <t>30.09.2023 Konsern</t>
  </si>
  <si>
    <t>30.06.2023 Konsern</t>
  </si>
  <si>
    <t>31.03.2023 Konsern</t>
  </si>
  <si>
    <t>31.12.2022 Konsern</t>
  </si>
  <si>
    <t>30.09.2022 Konsern</t>
  </si>
  <si>
    <t>30.06.2022 Konsern</t>
  </si>
  <si>
    <t>31.03.2022
Konsen</t>
  </si>
  <si>
    <t>31.12.2021
Konsen</t>
  </si>
  <si>
    <t>30.09.2021
Konsen</t>
  </si>
  <si>
    <t>30.06.2021
Konsen</t>
  </si>
  <si>
    <t>31.03.2021
Konsen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</si>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</sst>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_ * #,##0.00000_ ;_ * \-#,##0.00000_ ;_ * &quot;-&quot;??_ ;_ @_ "/>
    <numFmt numFmtId="187" formatCode="_-* #,##0.00000_-;\-* #,##0.00000_-;_-* &quot;-&quot;?????_-;_-@_-"/>
    <numFmt numFmtId="188" formatCode="[$-409]dd/mmm/yy;@"/>
    <numFmt numFmtId="189" formatCode="#,##0\ [$€-1];[Red]\-#,##0\ [$€-1]"/>
    <numFmt numFmtId="190" formatCode="dd/mm/yy;@"/>
    <numFmt numFmtId="191" formatCode="#,##0.0,"/>
    <numFmt numFmtId="192" formatCode="0.000"/>
  </numFmts>
  <fonts count="128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b/>
      <sz val="10"/>
      <color rgb="FF000000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0" borderId="0"/>
    <xf numFmtId="165" fontId="6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2" fillId="0" borderId="0">
      <alignment vertical="top"/>
    </xf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9" fillId="0" borderId="0"/>
    <xf numFmtId="165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4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5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5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5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1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6" borderId="1" xfId="1" applyFont="1" applyFill="1" applyBorder="1" applyAlignment="1">
      <alignment horizontal="center"/>
    </xf>
    <xf numFmtId="0" fontId="2" fillId="86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6" fontId="86" fillId="0" borderId="0" xfId="15199" applyNumberFormat="1" applyFont="1"/>
    <xf numFmtId="187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87" borderId="0" xfId="15201" applyFont="1" applyFill="1"/>
    <xf numFmtId="0" fontId="95" fillId="87" borderId="0" xfId="15201" applyFont="1" applyFill="1"/>
    <xf numFmtId="0" fontId="10" fillId="89" borderId="0" xfId="15201" applyFont="1" applyFill="1"/>
    <xf numFmtId="0" fontId="6" fillId="87" borderId="0" xfId="15201" applyFill="1"/>
    <xf numFmtId="0" fontId="69" fillId="0" borderId="0" xfId="15202"/>
    <xf numFmtId="0" fontId="96" fillId="88" borderId="0" xfId="15201" applyFont="1" applyFill="1" applyAlignment="1">
      <alignment horizontal="center" vertical="center" wrapText="1"/>
    </xf>
    <xf numFmtId="0" fontId="97" fillId="87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87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87" borderId="12" xfId="15201" applyFont="1" applyFill="1" applyBorder="1"/>
    <xf numFmtId="0" fontId="97" fillId="87" borderId="12" xfId="15201" applyFont="1" applyFill="1" applyBorder="1" applyAlignment="1">
      <alignment horizontal="left" indent="1"/>
    </xf>
    <xf numFmtId="0" fontId="94" fillId="87" borderId="0" xfId="13042" applyFont="1" applyFill="1"/>
    <xf numFmtId="0" fontId="95" fillId="89" borderId="0" xfId="13042" applyFont="1" applyFill="1"/>
    <xf numFmtId="0" fontId="10" fillId="89" borderId="0" xfId="13042" applyFont="1" applyFill="1"/>
    <xf numFmtId="0" fontId="95" fillId="87" borderId="0" xfId="13042" applyFont="1" applyFill="1"/>
    <xf numFmtId="0" fontId="89" fillId="88" borderId="32" xfId="13042" applyFont="1" applyFill="1" applyBorder="1" applyAlignment="1">
      <alignment horizontal="center" vertical="center" wrapText="1"/>
    </xf>
    <xf numFmtId="184" fontId="89" fillId="88" borderId="32" xfId="15203" applyNumberFormat="1" applyFont="1" applyFill="1" applyBorder="1" applyAlignment="1">
      <alignment horizontal="center" vertical="center" wrapText="1"/>
    </xf>
    <xf numFmtId="0" fontId="11" fillId="89" borderId="0" xfId="13042" applyFont="1" applyFill="1"/>
    <xf numFmtId="0" fontId="100" fillId="89" borderId="12" xfId="13042" applyFont="1" applyFill="1" applyBorder="1" applyAlignment="1">
      <alignment horizontal="right"/>
    </xf>
    <xf numFmtId="0" fontId="100" fillId="89" borderId="13" xfId="13042" applyFont="1" applyFill="1" applyBorder="1" applyAlignment="1">
      <alignment wrapText="1"/>
    </xf>
    <xf numFmtId="184" fontId="100" fillId="0" borderId="12" xfId="15204" applyNumberFormat="1" applyFont="1" applyFill="1" applyBorder="1" applyAlignment="1">
      <alignment horizontal="right"/>
    </xf>
    <xf numFmtId="0" fontId="101" fillId="90" borderId="12" xfId="13042" applyFont="1" applyFill="1" applyBorder="1" applyAlignment="1">
      <alignment horizontal="right" wrapText="1"/>
    </xf>
    <xf numFmtId="184" fontId="101" fillId="89" borderId="12" xfId="15204" applyNumberFormat="1" applyFont="1" applyFill="1" applyBorder="1" applyAlignment="1">
      <alignment horizontal="right"/>
    </xf>
    <xf numFmtId="0" fontId="102" fillId="89" borderId="14" xfId="13042" applyFont="1" applyFill="1" applyBorder="1" applyAlignment="1">
      <alignment horizontal="right"/>
    </xf>
    <xf numFmtId="0" fontId="102" fillId="89" borderId="28" xfId="13042" applyFont="1" applyFill="1" applyBorder="1" applyAlignment="1">
      <alignment wrapText="1"/>
    </xf>
    <xf numFmtId="184" fontId="100" fillId="0" borderId="14" xfId="15204" applyNumberFormat="1" applyFont="1" applyFill="1" applyBorder="1" applyAlignment="1">
      <alignment horizontal="right"/>
    </xf>
    <xf numFmtId="0" fontId="101" fillId="90" borderId="14" xfId="13042" applyFont="1" applyFill="1" applyBorder="1" applyAlignment="1">
      <alignment horizontal="right" wrapText="1"/>
    </xf>
    <xf numFmtId="184" fontId="101" fillId="89" borderId="14" xfId="15204" applyNumberFormat="1" applyFont="1" applyFill="1" applyBorder="1" applyAlignment="1">
      <alignment horizontal="right"/>
    </xf>
    <xf numFmtId="0" fontId="103" fillId="89" borderId="13" xfId="13042" applyFont="1" applyFill="1" applyBorder="1"/>
    <xf numFmtId="0" fontId="104" fillId="89" borderId="11" xfId="13042" applyFont="1" applyFill="1" applyBorder="1"/>
    <xf numFmtId="184" fontId="104" fillId="0" borderId="18" xfId="15203" applyNumberFormat="1" applyFont="1" applyFill="1" applyBorder="1" applyAlignment="1">
      <alignment horizontal="right"/>
    </xf>
    <xf numFmtId="0" fontId="105" fillId="89" borderId="11" xfId="13042" applyFont="1" applyFill="1" applyBorder="1" applyAlignment="1">
      <alignment horizontal="right" wrapText="1"/>
    </xf>
    <xf numFmtId="184" fontId="105" fillId="89" borderId="18" xfId="15203" applyNumberFormat="1" applyFont="1" applyFill="1" applyBorder="1" applyAlignment="1">
      <alignment horizontal="right"/>
    </xf>
    <xf numFmtId="0" fontId="100" fillId="89" borderId="32" xfId="13042" applyFont="1" applyFill="1" applyBorder="1" applyAlignment="1">
      <alignment horizontal="right"/>
    </xf>
    <xf numFmtId="0" fontId="100" fillId="89" borderId="33" xfId="13042" applyFont="1" applyFill="1" applyBorder="1" applyAlignment="1">
      <alignment wrapText="1"/>
    </xf>
    <xf numFmtId="184" fontId="100" fillId="0" borderId="32" xfId="15204" applyNumberFormat="1" applyFont="1" applyFill="1" applyBorder="1" applyAlignment="1">
      <alignment horizontal="right"/>
    </xf>
    <xf numFmtId="0" fontId="101" fillId="90" borderId="32" xfId="13042" applyFont="1" applyFill="1" applyBorder="1" applyAlignment="1">
      <alignment horizontal="right" wrapText="1"/>
    </xf>
    <xf numFmtId="184" fontId="101" fillId="89" borderId="32" xfId="15204" applyNumberFormat="1" applyFont="1" applyFill="1" applyBorder="1" applyAlignment="1">
      <alignment horizontal="right"/>
    </xf>
    <xf numFmtId="0" fontId="102" fillId="89" borderId="13" xfId="13042" applyFont="1" applyFill="1" applyBorder="1" applyAlignment="1">
      <alignment wrapText="1"/>
    </xf>
    <xf numFmtId="0" fontId="103" fillId="89" borderId="22" xfId="13042" applyFont="1" applyFill="1" applyBorder="1"/>
    <xf numFmtId="0" fontId="104" fillId="89" borderId="0" xfId="13042" applyFont="1" applyFill="1"/>
    <xf numFmtId="184" fontId="104" fillId="0" borderId="0" xfId="15203" applyNumberFormat="1" applyFont="1" applyFill="1" applyBorder="1" applyAlignment="1">
      <alignment horizontal="right"/>
    </xf>
    <xf numFmtId="0" fontId="105" fillId="89" borderId="0" xfId="13042" applyFont="1" applyFill="1" applyAlignment="1">
      <alignment horizontal="right" wrapText="1"/>
    </xf>
    <xf numFmtId="184" fontId="105" fillId="89" borderId="31" xfId="15203" applyNumberFormat="1" applyFont="1" applyFill="1" applyBorder="1" applyAlignment="1">
      <alignment horizontal="right"/>
    </xf>
    <xf numFmtId="189" fontId="101" fillId="90" borderId="12" xfId="13042" applyNumberFormat="1" applyFont="1" applyFill="1" applyBorder="1" applyAlignment="1">
      <alignment horizontal="right" wrapText="1"/>
    </xf>
    <xf numFmtId="0" fontId="104" fillId="89" borderId="22" xfId="13042" applyFont="1" applyFill="1" applyBorder="1"/>
    <xf numFmtId="171" fontId="100" fillId="0" borderId="12" xfId="15200" applyNumberFormat="1" applyFont="1" applyFill="1" applyBorder="1" applyAlignment="1">
      <alignment horizontal="right"/>
    </xf>
    <xf numFmtId="171" fontId="101" fillId="89" borderId="12" xfId="15200" applyNumberFormat="1" applyFont="1" applyFill="1" applyBorder="1" applyAlignment="1">
      <alignment horizontal="right"/>
    </xf>
    <xf numFmtId="185" fontId="100" fillId="0" borderId="12" xfId="15200" applyNumberFormat="1" applyFont="1" applyFill="1" applyBorder="1" applyAlignment="1">
      <alignment horizontal="right"/>
    </xf>
    <xf numFmtId="185" fontId="100" fillId="0" borderId="12" xfId="14951" applyNumberFormat="1" applyFont="1" applyFill="1" applyBorder="1" applyAlignment="1">
      <alignment horizontal="right"/>
    </xf>
    <xf numFmtId="0" fontId="103" fillId="89" borderId="13" xfId="13042" applyFont="1" applyFill="1" applyBorder="1" applyAlignment="1">
      <alignment vertical="top"/>
    </xf>
    <xf numFmtId="0" fontId="103" fillId="89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89" borderId="11" xfId="13042" applyFont="1" applyFill="1" applyBorder="1" applyAlignment="1">
      <alignment vertical="top" wrapText="1"/>
    </xf>
    <xf numFmtId="0" fontId="106" fillId="89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4" xfId="15205" applyFont="1" applyBorder="1"/>
    <xf numFmtId="191" fontId="90" fillId="0" borderId="0" xfId="15205" applyNumberFormat="1" applyFont="1"/>
    <xf numFmtId="191" fontId="90" fillId="0" borderId="34" xfId="15205" applyNumberFormat="1" applyFont="1" applyBorder="1"/>
    <xf numFmtId="191" fontId="90" fillId="0" borderId="0" xfId="15208" applyNumberFormat="1" applyFont="1" applyFill="1" applyBorder="1"/>
    <xf numFmtId="191" fontId="90" fillId="0" borderId="34" xfId="15208" applyNumberFormat="1" applyFont="1" applyFill="1" applyBorder="1"/>
    <xf numFmtId="0" fontId="107" fillId="0" borderId="0" xfId="15205" applyFont="1"/>
    <xf numFmtId="191" fontId="107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91" fontId="90" fillId="0" borderId="0" xfId="15209" applyNumberFormat="1" applyFont="1" applyFill="1" applyBorder="1"/>
    <xf numFmtId="191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36" xfId="15205" quotePrefix="1" applyFont="1" applyBorder="1"/>
    <xf numFmtId="10" fontId="107" fillId="0" borderId="36" xfId="15206" applyNumberFormat="1" applyFont="1" applyFill="1" applyBorder="1"/>
    <xf numFmtId="14" fontId="112" fillId="91" borderId="12" xfId="15199" applyNumberFormat="1" applyFont="1" applyFill="1" applyBorder="1"/>
    <xf numFmtId="0" fontId="113" fillId="91" borderId="28" xfId="15205" applyFont="1" applyFill="1" applyBorder="1" applyAlignment="1">
      <alignment horizontal="centerContinuous"/>
    </xf>
    <xf numFmtId="0" fontId="113" fillId="91" borderId="30" xfId="15205" applyFont="1" applyFill="1" applyBorder="1" applyAlignment="1">
      <alignment horizontal="centerContinuous"/>
    </xf>
    <xf numFmtId="0" fontId="113" fillId="91" borderId="14" xfId="15205" applyFont="1" applyFill="1" applyBorder="1" applyAlignment="1">
      <alignment horizontal="center"/>
    </xf>
    <xf numFmtId="190" fontId="112" fillId="91" borderId="33" xfId="15205" applyNumberFormat="1" applyFont="1" applyFill="1" applyBorder="1"/>
    <xf numFmtId="190" fontId="112" fillId="91" borderId="32" xfId="15205" applyNumberFormat="1" applyFont="1" applyFill="1" applyBorder="1"/>
    <xf numFmtId="0" fontId="114" fillId="88" borderId="0" xfId="15201" applyFont="1" applyFill="1" applyAlignment="1">
      <alignment horizontal="left" vertical="center" wrapText="1"/>
    </xf>
    <xf numFmtId="14" fontId="114" fillId="88" borderId="0" xfId="15201" applyNumberFormat="1" applyFont="1" applyFill="1" applyAlignment="1">
      <alignment horizontal="center" vertical="center" wrapText="1"/>
    </xf>
    <xf numFmtId="0" fontId="107" fillId="0" borderId="34" xfId="15205" applyFont="1" applyBorder="1"/>
    <xf numFmtId="191" fontId="107" fillId="0" borderId="34" xfId="15205" applyNumberFormat="1" applyFont="1" applyBorder="1"/>
    <xf numFmtId="0" fontId="114" fillId="88" borderId="0" xfId="13042" applyFont="1" applyFill="1" applyAlignment="1">
      <alignment horizontal="center" vertical="center" wrapText="1"/>
    </xf>
    <xf numFmtId="0" fontId="115" fillId="88" borderId="0" xfId="15201" applyFont="1" applyFill="1" applyAlignment="1">
      <alignment horizontal="left" vertical="center" wrapText="1"/>
    </xf>
    <xf numFmtId="0" fontId="114" fillId="88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6" borderId="1" xfId="1" applyFont="1" applyFill="1" applyBorder="1" applyAlignment="1">
      <alignment horizontal="left"/>
    </xf>
    <xf numFmtId="0" fontId="112" fillId="86" borderId="1" xfId="1" applyFont="1" applyFill="1" applyBorder="1" applyAlignment="1">
      <alignment horizontal="center"/>
    </xf>
    <xf numFmtId="0" fontId="112" fillId="86" borderId="0" xfId="1" applyFont="1" applyFill="1" applyAlignment="1">
      <alignment horizontal="center"/>
    </xf>
    <xf numFmtId="0" fontId="112" fillId="86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118" fillId="0" borderId="0" xfId="12" applyFont="1"/>
    <xf numFmtId="0" fontId="107" fillId="0" borderId="12" xfId="15201" applyFont="1" applyBorder="1"/>
    <xf numFmtId="0" fontId="90" fillId="0" borderId="12" xfId="15201" applyFont="1" applyBorder="1"/>
    <xf numFmtId="0" fontId="120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1" borderId="11" xfId="15199" applyFont="1" applyFill="1" applyBorder="1"/>
    <xf numFmtId="0" fontId="112" fillId="91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4" xfId="15199" applyFont="1" applyBorder="1"/>
    <xf numFmtId="0" fontId="91" fillId="0" borderId="34" xfId="15199" applyFont="1" applyBorder="1" applyAlignment="1">
      <alignment horizontal="right"/>
    </xf>
    <xf numFmtId="0" fontId="118" fillId="0" borderId="0" xfId="15199" applyFont="1"/>
    <xf numFmtId="0" fontId="124" fillId="0" borderId="0" xfId="4" applyFont="1" applyFill="1"/>
    <xf numFmtId="0" fontId="125" fillId="0" borderId="0" xfId="4" applyFont="1" applyFill="1"/>
    <xf numFmtId="0" fontId="124" fillId="2" borderId="0" xfId="4" applyFont="1" applyFill="1" applyAlignment="1">
      <alignment horizontal="right"/>
    </xf>
    <xf numFmtId="0" fontId="125" fillId="2" borderId="0" xfId="4" applyFont="1" applyFill="1"/>
    <xf numFmtId="0" fontId="127" fillId="0" borderId="0" xfId="4" applyFont="1" applyFill="1"/>
    <xf numFmtId="0" fontId="109" fillId="0" borderId="0" xfId="15205" applyFont="1"/>
    <xf numFmtId="14" fontId="112" fillId="91" borderId="0" xfId="15199" applyNumberFormat="1" applyFont="1" applyFill="1"/>
    <xf numFmtId="184" fontId="100" fillId="0" borderId="18" xfId="15204" applyNumberFormat="1" applyFont="1" applyFill="1" applyBorder="1" applyAlignment="1">
      <alignment horizontal="right"/>
    </xf>
    <xf numFmtId="184" fontId="100" fillId="0" borderId="30" xfId="15204" applyNumberFormat="1" applyFont="1" applyFill="1" applyBorder="1" applyAlignment="1">
      <alignment horizontal="right"/>
    </xf>
    <xf numFmtId="184" fontId="100" fillId="0" borderId="35" xfId="15204" applyNumberFormat="1" applyFont="1" applyFill="1" applyBorder="1" applyAlignment="1">
      <alignment horizontal="right"/>
    </xf>
    <xf numFmtId="171" fontId="100" fillId="0" borderId="18" xfId="15200" applyNumberFormat="1" applyFont="1" applyFill="1" applyBorder="1" applyAlignment="1">
      <alignment horizontal="right"/>
    </xf>
    <xf numFmtId="185" fontId="100" fillId="0" borderId="18" xfId="15200" applyNumberFormat="1" applyFont="1" applyFill="1" applyBorder="1" applyAlignment="1">
      <alignment horizontal="right"/>
    </xf>
    <xf numFmtId="185" fontId="100" fillId="0" borderId="18" xfId="14951" applyNumberFormat="1" applyFont="1" applyFill="1" applyBorder="1" applyAlignment="1">
      <alignment horizontal="right"/>
    </xf>
    <xf numFmtId="0" fontId="114" fillId="88" borderId="31" xfId="13042" applyFont="1" applyFill="1" applyBorder="1" applyAlignment="1">
      <alignment horizontal="center" vertical="center" wrapText="1"/>
    </xf>
    <xf numFmtId="184" fontId="104" fillId="0" borderId="31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87" borderId="0" xfId="15210" applyFill="1"/>
    <xf numFmtId="0" fontId="5" fillId="87" borderId="0" xfId="15210" applyFill="1" applyAlignment="1">
      <alignment horizontal="center"/>
    </xf>
    <xf numFmtId="0" fontId="5" fillId="0" borderId="0" xfId="15210"/>
    <xf numFmtId="0" fontId="123" fillId="87" borderId="0" xfId="15210" applyFont="1" applyFill="1"/>
    <xf numFmtId="0" fontId="90" fillId="87" borderId="0" xfId="15210" applyFont="1" applyFill="1"/>
    <xf numFmtId="0" fontId="90" fillId="87" borderId="0" xfId="15210" applyFont="1" applyFill="1" applyAlignment="1">
      <alignment horizontal="center"/>
    </xf>
    <xf numFmtId="0" fontId="91" fillId="87" borderId="12" xfId="15210" applyFont="1" applyFill="1" applyBorder="1"/>
    <xf numFmtId="0" fontId="90" fillId="87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center"/>
    </xf>
    <xf numFmtId="0" fontId="121" fillId="87" borderId="12" xfId="15210" applyFont="1" applyFill="1" applyBorder="1"/>
    <xf numFmtId="0" fontId="121" fillId="87" borderId="12" xfId="15210" applyFont="1" applyFill="1" applyBorder="1" applyAlignment="1">
      <alignment horizontal="center"/>
    </xf>
    <xf numFmtId="0" fontId="90" fillId="87" borderId="12" xfId="15210" applyFont="1" applyFill="1" applyBorder="1" applyAlignment="1">
      <alignment horizontal="center" wrapText="1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right"/>
    </xf>
    <xf numFmtId="15" fontId="91" fillId="87" borderId="12" xfId="15210" applyNumberFormat="1" applyFont="1" applyFill="1" applyBorder="1" applyAlignment="1">
      <alignment horizontal="center"/>
    </xf>
    <xf numFmtId="188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0" fontId="121" fillId="0" borderId="12" xfId="15199" applyFont="1" applyBorder="1"/>
    <xf numFmtId="185" fontId="119" fillId="0" borderId="12" xfId="15200" applyNumberFormat="1" applyFont="1" applyBorder="1"/>
    <xf numFmtId="0" fontId="119" fillId="0" borderId="0" xfId="15205" applyFont="1"/>
    <xf numFmtId="191" fontId="119" fillId="0" borderId="0" xfId="15209" applyNumberFormat="1" applyFont="1" applyFill="1" applyBorder="1"/>
    <xf numFmtId="0" fontId="112" fillId="91" borderId="28" xfId="15207" applyFont="1" applyFill="1" applyBorder="1" applyAlignment="1">
      <alignment horizontal="left"/>
    </xf>
    <xf numFmtId="0" fontId="113" fillId="91" borderId="33" xfId="15205" applyFont="1" applyFill="1" applyBorder="1"/>
    <xf numFmtId="0" fontId="107" fillId="0" borderId="22" xfId="15205" applyFont="1" applyBorder="1" applyAlignment="1">
      <alignment wrapText="1"/>
    </xf>
    <xf numFmtId="0" fontId="90" fillId="0" borderId="31" xfId="15205" applyFont="1" applyBorder="1"/>
    <xf numFmtId="0" fontId="90" fillId="0" borderId="22" xfId="15205" applyFont="1" applyBorder="1"/>
    <xf numFmtId="191" fontId="90" fillId="0" borderId="31" xfId="15205" applyNumberFormat="1" applyFont="1" applyBorder="1"/>
    <xf numFmtId="0" fontId="90" fillId="0" borderId="33" xfId="15205" applyFont="1" applyBorder="1"/>
    <xf numFmtId="191" fontId="90" fillId="0" borderId="35" xfId="15205" applyNumberFormat="1" applyFont="1" applyBorder="1"/>
    <xf numFmtId="0" fontId="90" fillId="0" borderId="22" xfId="15205" applyFont="1" applyBorder="1" applyAlignment="1">
      <alignment wrapText="1"/>
    </xf>
    <xf numFmtId="191" fontId="90" fillId="0" borderId="31" xfId="15208" applyNumberFormat="1" applyFont="1" applyFill="1" applyBorder="1"/>
    <xf numFmtId="191" fontId="90" fillId="0" borderId="35" xfId="15208" applyNumberFormat="1" applyFont="1" applyFill="1" applyBorder="1"/>
    <xf numFmtId="0" fontId="107" fillId="0" borderId="33" xfId="15205" applyFont="1" applyBorder="1"/>
    <xf numFmtId="191" fontId="107" fillId="0" borderId="34" xfId="15208" applyNumberFormat="1" applyFont="1" applyFill="1" applyBorder="1"/>
    <xf numFmtId="191" fontId="107" fillId="0" borderId="35" xfId="15208" applyNumberFormat="1" applyFont="1" applyFill="1" applyBorder="1"/>
    <xf numFmtId="0" fontId="0" fillId="0" borderId="0" xfId="15199" applyFont="1"/>
    <xf numFmtId="192" fontId="6" fillId="0" borderId="0" xfId="15199" applyNumberFormat="1"/>
    <xf numFmtId="2" fontId="6" fillId="0" borderId="0" xfId="15199" applyNumberFormat="1"/>
    <xf numFmtId="185" fontId="90" fillId="0" borderId="12" xfId="15200" applyNumberFormat="1" applyFont="1" applyBorder="1" applyAlignment="1">
      <alignment horizontal="right"/>
    </xf>
    <xf numFmtId="0" fontId="0" fillId="0" borderId="0" xfId="0"/>
    <xf numFmtId="0" fontId="126" fillId="0" borderId="0" xfId="4" applyFont="1" applyAlignment="1"/>
    <xf numFmtId="0" fontId="114" fillId="88" borderId="33" xfId="13042" applyFont="1" applyFill="1" applyBorder="1" applyAlignment="1">
      <alignment horizontal="center" vertical="center" wrapText="1"/>
    </xf>
    <xf numFmtId="0" fontId="114" fillId="88" borderId="35" xfId="13042" applyFont="1" applyFill="1" applyBorder="1" applyAlignment="1">
      <alignment horizontal="center" vertical="center" wrapText="1"/>
    </xf>
    <xf numFmtId="0" fontId="125" fillId="0" borderId="0" xfId="4" applyFont="1" applyFill="1" applyAlignment="1"/>
    <xf numFmtId="0" fontId="112" fillId="88" borderId="34" xfId="15210" applyFont="1" applyFill="1" applyBorder="1" applyAlignment="1">
      <alignment horizontal="left" vertical="center" wrapText="1"/>
    </xf>
    <xf numFmtId="0" fontId="114" fillId="88" borderId="34" xfId="15210" applyFont="1" applyFill="1" applyBorder="1" applyAlignment="1">
      <alignment horizontal="left" vertical="center" wrapText="1"/>
    </xf>
    <xf numFmtId="0" fontId="122" fillId="0" borderId="13" xfId="15210" applyFont="1" applyFill="1" applyBorder="1" applyAlignment="1">
      <alignment wrapText="1"/>
    </xf>
    <xf numFmtId="0" fontId="122" fillId="0" borderId="11" xfId="15210" applyFont="1" applyFill="1" applyBorder="1" applyAlignment="1">
      <alignment wrapText="1"/>
    </xf>
    <xf numFmtId="0" fontId="0" fillId="0" borderId="0" xfId="0" applyAlignment="1"/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13" sqref="D13"/>
    </sheetView>
  </sheetViews>
  <sheetFormatPr defaultColWidth="0" defaultRowHeight="15" zeroHeight="1"/>
  <cols>
    <col min="1" max="1" width="11.42578125" customWidth="1"/>
    <col min="2" max="2" width="77.5703125" bestFit="1" customWidth="1"/>
    <col min="3" max="3" width="12.42578125" customWidth="1"/>
    <col min="4" max="4" width="16.85546875" style="2" bestFit="1" customWidth="1"/>
    <col min="5" max="5" width="24.5703125" style="2" customWidth="1"/>
    <col min="6" max="6" width="35.42578125" style="2" bestFit="1" customWidth="1"/>
    <col min="7" max="7" width="12.42578125" customWidth="1"/>
    <col min="8" max="16384" width="11.42578125" hidden="1"/>
  </cols>
  <sheetData>
    <row r="1" spans="1:7" ht="22.5">
      <c r="A1" s="120" t="s">
        <v>0</v>
      </c>
      <c r="B1" s="121"/>
      <c r="C1" s="121"/>
      <c r="D1" s="121"/>
      <c r="E1" s="121"/>
      <c r="F1" s="121"/>
      <c r="G1" s="8"/>
    </row>
    <row r="2" spans="1:7">
      <c r="A2" s="122" t="s">
        <v>1</v>
      </c>
      <c r="B2" s="123" t="s">
        <v>2</v>
      </c>
      <c r="C2" s="123"/>
      <c r="D2" s="122" t="s">
        <v>3</v>
      </c>
      <c r="E2" s="122" t="s">
        <v>4</v>
      </c>
      <c r="F2" s="122"/>
      <c r="G2" s="9"/>
    </row>
    <row r="3" spans="1:7" s="10" customFormat="1">
      <c r="A3" s="124"/>
      <c r="B3" s="139" t="s">
        <v>5</v>
      </c>
      <c r="C3" s="125"/>
      <c r="D3" s="126"/>
      <c r="E3" s="126"/>
      <c r="F3" s="126"/>
      <c r="G3" s="7"/>
    </row>
    <row r="4" spans="1:7" s="3" customFormat="1">
      <c r="A4" s="150">
        <v>1</v>
      </c>
      <c r="B4" s="151" t="s">
        <v>6</v>
      </c>
      <c r="C4" s="132"/>
      <c r="D4" s="127">
        <v>45930</v>
      </c>
      <c r="E4" s="128" t="s">
        <v>7</v>
      </c>
      <c r="F4" s="128" t="s">
        <v>8</v>
      </c>
      <c r="G4" s="119"/>
    </row>
    <row r="5" spans="1:7" s="10" customFormat="1">
      <c r="A5" s="150">
        <v>2</v>
      </c>
      <c r="B5" s="151" t="s">
        <v>9</v>
      </c>
      <c r="C5" s="125"/>
      <c r="D5" s="127">
        <v>45657</v>
      </c>
      <c r="E5" s="126" t="s">
        <v>10</v>
      </c>
      <c r="F5" s="126"/>
      <c r="G5" s="7"/>
    </row>
    <row r="6" spans="1:7">
      <c r="A6" s="124"/>
      <c r="B6" s="139" t="s">
        <v>11</v>
      </c>
      <c r="C6" s="125"/>
      <c r="D6" s="127"/>
      <c r="E6" s="126"/>
      <c r="F6" s="126"/>
      <c r="G6" s="7"/>
    </row>
    <row r="7" spans="1:7" s="10" customFormat="1">
      <c r="A7" s="150">
        <v>3</v>
      </c>
      <c r="B7" s="151" t="s">
        <v>12</v>
      </c>
      <c r="C7" s="125"/>
      <c r="D7" s="127">
        <v>45657</v>
      </c>
      <c r="E7" s="126" t="s">
        <v>10</v>
      </c>
      <c r="F7" s="126" t="s">
        <v>13</v>
      </c>
      <c r="G7" s="7"/>
    </row>
    <row r="8" spans="1:7">
      <c r="A8" s="150">
        <v>4</v>
      </c>
      <c r="B8" s="151" t="s">
        <v>14</v>
      </c>
      <c r="C8" s="125"/>
      <c r="D8" s="127">
        <v>45657</v>
      </c>
      <c r="E8" s="126" t="s">
        <v>10</v>
      </c>
      <c r="F8" s="126"/>
      <c r="G8" s="7"/>
    </row>
    <row r="9" spans="1:7" s="12" customFormat="1">
      <c r="A9" s="150">
        <v>5</v>
      </c>
      <c r="B9" s="151" t="s">
        <v>15</v>
      </c>
      <c r="C9" s="130"/>
      <c r="D9" s="127">
        <v>45657</v>
      </c>
      <c r="E9" s="131" t="s">
        <v>10</v>
      </c>
      <c r="F9" s="131"/>
      <c r="G9" s="7"/>
    </row>
    <row r="10" spans="1:7">
      <c r="A10" s="150">
        <v>6</v>
      </c>
      <c r="B10" s="151" t="s">
        <v>11</v>
      </c>
      <c r="C10" s="125"/>
      <c r="D10" s="127">
        <v>45657</v>
      </c>
      <c r="E10" s="126" t="s">
        <v>10</v>
      </c>
      <c r="F10" s="126"/>
      <c r="G10" s="7"/>
    </row>
    <row r="11" spans="1:7" s="11" customFormat="1">
      <c r="A11" s="150">
        <v>7</v>
      </c>
      <c r="B11" s="151" t="s">
        <v>16</v>
      </c>
      <c r="C11" s="132"/>
      <c r="D11" s="127">
        <v>45930</v>
      </c>
      <c r="E11" s="128" t="s">
        <v>7</v>
      </c>
      <c r="F11" s="128" t="s">
        <v>17</v>
      </c>
      <c r="G11" s="119"/>
    </row>
    <row r="12" spans="1:7" s="3" customFormat="1">
      <c r="A12" s="150">
        <v>8</v>
      </c>
      <c r="B12" s="150" t="s">
        <v>18</v>
      </c>
      <c r="C12" s="133"/>
      <c r="D12" s="127">
        <v>45930</v>
      </c>
      <c r="E12" s="128" t="s">
        <v>7</v>
      </c>
      <c r="F12" s="128" t="s">
        <v>19</v>
      </c>
      <c r="G12" s="119"/>
    </row>
    <row r="13" spans="1:7">
      <c r="A13" s="152"/>
      <c r="B13" s="153"/>
      <c r="C13" s="129"/>
      <c r="D13" s="126"/>
      <c r="E13" s="126"/>
      <c r="F13" s="126"/>
      <c r="G13" s="7"/>
    </row>
    <row r="14" spans="1:7" s="10" customFormat="1">
      <c r="A14" s="124"/>
      <c r="B14" s="132" t="s">
        <v>20</v>
      </c>
      <c r="C14" s="125"/>
      <c r="D14" s="126"/>
      <c r="E14" s="126"/>
      <c r="F14" s="126"/>
      <c r="G14" s="7"/>
    </row>
    <row r="15" spans="1:7">
      <c r="A15" s="134"/>
      <c r="B15" s="129"/>
      <c r="C15" s="129"/>
      <c r="D15" s="135"/>
      <c r="E15" s="135"/>
      <c r="F15" s="135"/>
      <c r="G15" s="1"/>
    </row>
    <row r="16" spans="1:7">
      <c r="A16" s="4"/>
      <c r="B16" s="5"/>
      <c r="C16" s="5"/>
      <c r="D16" s="6"/>
      <c r="E16" s="6"/>
      <c r="F16" s="6"/>
      <c r="G16" s="7"/>
    </row>
    <row r="17" spans="4:6">
      <c r="D17" s="211"/>
      <c r="E17" s="211"/>
      <c r="F17" s="211"/>
    </row>
    <row r="18" spans="4:6">
      <c r="D18" s="211"/>
      <c r="E18" s="211"/>
      <c r="F18" s="211"/>
    </row>
    <row r="19" spans="4:6"/>
    <row r="20" spans="4:6"/>
    <row r="21" spans="4:6"/>
    <row r="22" spans="4:6"/>
    <row r="23" spans="4:6">
      <c r="D23" s="211"/>
      <c r="E23" s="211"/>
      <c r="F23" s="211"/>
    </row>
    <row r="24" spans="4:6">
      <c r="D24" s="211"/>
      <c r="E24" s="211"/>
      <c r="F24" s="211"/>
    </row>
    <row r="25" spans="4:6">
      <c r="D25" s="211"/>
      <c r="E25" s="211"/>
      <c r="F25" s="211"/>
    </row>
    <row r="26" spans="4:6">
      <c r="D26" s="211"/>
      <c r="E26" s="211"/>
      <c r="F26" s="211"/>
    </row>
    <row r="27" spans="4:6">
      <c r="D27" s="211"/>
      <c r="E27" s="211"/>
      <c r="F27" s="211"/>
    </row>
    <row r="28" spans="4:6"/>
    <row r="29" spans="4:6"/>
    <row r="30" spans="4:6"/>
    <row r="31" spans="4:6"/>
    <row r="32" spans="4: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AD43"/>
  <sheetViews>
    <sheetView showGridLines="0" zoomScaleNormal="100" workbookViewId="0">
      <selection activeCell="C25" sqref="C25"/>
    </sheetView>
  </sheetViews>
  <sheetFormatPr defaultColWidth="11.42578125" defaultRowHeight="15"/>
  <cols>
    <col min="1" max="1" width="3" style="13" customWidth="1"/>
    <col min="2" max="2" width="42.42578125" style="13" bestFit="1" customWidth="1"/>
    <col min="3" max="3" width="12.140625" style="207" bestFit="1" customWidth="1"/>
    <col min="4" max="26" width="14.5703125" style="13" customWidth="1"/>
    <col min="27" max="30" width="0" style="13" hidden="1" customWidth="1"/>
    <col min="31" max="16384" width="11.42578125" style="13"/>
  </cols>
  <sheetData>
    <row r="1" spans="1:30" ht="6" customHeight="1"/>
    <row r="2" spans="1:30">
      <c r="A2" s="212" t="s">
        <v>21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</row>
    <row r="4" spans="1:30">
      <c r="B4" s="25" t="s">
        <v>22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30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>
      <c r="B6" s="24"/>
      <c r="C6" s="156">
        <v>45930</v>
      </c>
      <c r="D6" s="156">
        <v>45838</v>
      </c>
      <c r="E6" s="156">
        <v>45747</v>
      </c>
      <c r="F6" s="156">
        <v>45657</v>
      </c>
      <c r="G6" s="156">
        <v>45565</v>
      </c>
      <c r="H6" s="156">
        <v>45473</v>
      </c>
      <c r="I6" s="156">
        <v>45382</v>
      </c>
      <c r="J6" s="156">
        <v>45291</v>
      </c>
      <c r="K6" s="156">
        <v>45199</v>
      </c>
      <c r="L6" s="156">
        <v>45107</v>
      </c>
      <c r="M6" s="156">
        <v>45016</v>
      </c>
      <c r="N6" s="156">
        <v>44926</v>
      </c>
      <c r="O6" s="156">
        <v>44834</v>
      </c>
      <c r="P6" s="156">
        <v>44742</v>
      </c>
      <c r="Q6" s="156">
        <v>44651</v>
      </c>
      <c r="R6" s="156">
        <v>44561</v>
      </c>
      <c r="S6" s="156">
        <v>44469</v>
      </c>
      <c r="T6" s="106">
        <v>44377</v>
      </c>
      <c r="U6" s="106">
        <v>44286</v>
      </c>
      <c r="V6" s="106">
        <v>44196</v>
      </c>
      <c r="W6" s="106">
        <v>44104</v>
      </c>
      <c r="X6" s="106">
        <v>44012</v>
      </c>
      <c r="Y6" s="106">
        <v>43921</v>
      </c>
      <c r="Z6" s="106">
        <v>43830</v>
      </c>
      <c r="AA6" s="106">
        <v>43738</v>
      </c>
      <c r="AB6" s="106">
        <v>43646</v>
      </c>
      <c r="AC6" s="106">
        <v>43555</v>
      </c>
      <c r="AD6" s="106">
        <v>43465</v>
      </c>
    </row>
    <row r="7" spans="1:30">
      <c r="B7" s="20" t="s">
        <v>23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>
      <c r="B8" s="18" t="s">
        <v>24</v>
      </c>
      <c r="C8" s="19">
        <v>3006.3</v>
      </c>
      <c r="D8" s="19">
        <v>3033.332617</v>
      </c>
      <c r="E8" s="19">
        <v>3056.3222420000002</v>
      </c>
      <c r="F8" s="19">
        <v>3056.361058</v>
      </c>
      <c r="G8" s="19">
        <v>2835.3532019999998</v>
      </c>
      <c r="H8" s="19">
        <v>2840.8054010000001</v>
      </c>
      <c r="I8" s="19">
        <v>2862.1</v>
      </c>
      <c r="J8" s="19">
        <v>2871.8</v>
      </c>
      <c r="K8" s="19">
        <v>2669.8</v>
      </c>
      <c r="L8" s="19">
        <v>2671.5</v>
      </c>
      <c r="M8" s="19">
        <v>2693.1</v>
      </c>
      <c r="N8" s="19">
        <v>2700.3</v>
      </c>
      <c r="O8" s="19">
        <v>2529.8000000000002</v>
      </c>
      <c r="P8" s="19">
        <v>2536.1</v>
      </c>
      <c r="Q8" s="19">
        <v>2564.3000000000002</v>
      </c>
      <c r="R8" s="19">
        <v>2622.4</v>
      </c>
      <c r="S8" s="19">
        <v>2496.3000000000002</v>
      </c>
      <c r="T8" s="19">
        <v>2502</v>
      </c>
      <c r="U8" s="19">
        <v>2509.3000000000002</v>
      </c>
      <c r="V8" s="19">
        <v>2513.5</v>
      </c>
      <c r="W8" s="19">
        <v>2402.6999999999998</v>
      </c>
      <c r="X8" s="19">
        <v>2407.1</v>
      </c>
      <c r="Y8" s="19">
        <v>2403.6999999999998</v>
      </c>
      <c r="Z8" s="19">
        <v>2413.8000000000002</v>
      </c>
      <c r="AA8" s="19">
        <v>2251.9</v>
      </c>
      <c r="AB8" s="19">
        <v>2254.3000000000002</v>
      </c>
      <c r="AC8" s="19">
        <v>2251.1</v>
      </c>
      <c r="AD8" s="19">
        <v>2260.8000000000002</v>
      </c>
    </row>
    <row r="9" spans="1:30">
      <c r="B9" s="18" t="s">
        <v>25</v>
      </c>
      <c r="C9" s="19">
        <v>3006.3</v>
      </c>
      <c r="D9" s="19">
        <v>3033.332617</v>
      </c>
      <c r="E9" s="19">
        <v>3060.9266929999999</v>
      </c>
      <c r="F9" s="19">
        <v>3060.9655090000001</v>
      </c>
      <c r="G9" s="19">
        <v>2840.0979900000002</v>
      </c>
      <c r="H9" s="19">
        <v>2845.550189</v>
      </c>
      <c r="I9" s="19">
        <v>2867.2</v>
      </c>
      <c r="J9" s="19">
        <v>2977</v>
      </c>
      <c r="K9" s="19">
        <v>2775</v>
      </c>
      <c r="L9" s="19">
        <v>2774.9</v>
      </c>
      <c r="M9" s="19">
        <v>2796.4</v>
      </c>
      <c r="N9" s="19">
        <v>2803.6</v>
      </c>
      <c r="O9" s="19">
        <v>2640.9</v>
      </c>
      <c r="P9" s="19">
        <v>2650.6</v>
      </c>
      <c r="Q9" s="19">
        <v>2677.3</v>
      </c>
      <c r="R9" s="19">
        <v>2732.6</v>
      </c>
      <c r="S9" s="19">
        <v>2606.5</v>
      </c>
      <c r="T9" s="19">
        <v>2612.1999999999998</v>
      </c>
      <c r="U9" s="19">
        <v>2619.5</v>
      </c>
      <c r="V9" s="19">
        <v>2623.7</v>
      </c>
      <c r="W9" s="19">
        <v>2512.9</v>
      </c>
      <c r="X9" s="19">
        <v>2517.4</v>
      </c>
      <c r="Y9" s="19">
        <v>2514.1999999999998</v>
      </c>
      <c r="Z9" s="19">
        <v>2524.3000000000002</v>
      </c>
      <c r="AA9" s="19">
        <v>2362.3000000000002</v>
      </c>
      <c r="AB9" s="19">
        <v>2364.6999999999998</v>
      </c>
      <c r="AC9" s="19">
        <v>2459.8000000000002</v>
      </c>
      <c r="AD9" s="19">
        <v>2470.8000000000002</v>
      </c>
    </row>
    <row r="10" spans="1:30">
      <c r="B10" s="18" t="s">
        <v>14</v>
      </c>
      <c r="C10" s="19">
        <v>3306.2</v>
      </c>
      <c r="D10" s="19">
        <v>3333.2365869999999</v>
      </c>
      <c r="E10" s="19">
        <v>3365.5808809999999</v>
      </c>
      <c r="F10" s="19">
        <v>3365.6180599999998</v>
      </c>
      <c r="G10" s="19">
        <v>3144.8915529999999</v>
      </c>
      <c r="H10" s="19">
        <v>3150.3390410000002</v>
      </c>
      <c r="I10" s="19">
        <v>3171.1</v>
      </c>
      <c r="J10" s="19">
        <v>3280.8</v>
      </c>
      <c r="K10" s="19">
        <v>3078.7</v>
      </c>
      <c r="L10" s="19">
        <v>3078.7</v>
      </c>
      <c r="M10" s="19">
        <v>3099.7</v>
      </c>
      <c r="N10" s="19">
        <v>3156.8</v>
      </c>
      <c r="O10" s="19">
        <v>2958.4</v>
      </c>
      <c r="P10" s="19">
        <v>2968.1</v>
      </c>
      <c r="Q10" s="19">
        <v>2992.9</v>
      </c>
      <c r="R10" s="19">
        <v>3044.8</v>
      </c>
      <c r="S10" s="19">
        <v>2918.6</v>
      </c>
      <c r="T10" s="19">
        <v>2924.3</v>
      </c>
      <c r="U10" s="19">
        <v>2931.6</v>
      </c>
      <c r="V10" s="19">
        <v>2935.7</v>
      </c>
      <c r="W10" s="19">
        <v>2824.9</v>
      </c>
      <c r="X10" s="19">
        <v>2831.8</v>
      </c>
      <c r="Y10" s="19">
        <v>2826.2</v>
      </c>
      <c r="Z10" s="19">
        <v>2836.3</v>
      </c>
      <c r="AA10" s="19">
        <v>2674.3</v>
      </c>
      <c r="AB10" s="19">
        <v>2676.7</v>
      </c>
      <c r="AC10" s="19">
        <v>2768.2</v>
      </c>
      <c r="AD10" s="19">
        <v>2786.36</v>
      </c>
    </row>
    <row r="11" spans="1:30">
      <c r="B11" s="20" t="s">
        <v>26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>
      <c r="B12" s="18" t="s">
        <v>26</v>
      </c>
      <c r="C12" s="23">
        <v>13047.2</v>
      </c>
      <c r="D12" s="23">
        <v>12116.891734999999</v>
      </c>
      <c r="E12" s="23">
        <v>15549.474803999999</v>
      </c>
      <c r="F12" s="23">
        <v>15115.329304000001</v>
      </c>
      <c r="G12" s="23">
        <v>14755.358979000001</v>
      </c>
      <c r="H12" s="23">
        <v>14578.767096</v>
      </c>
      <c r="I12" s="23">
        <v>14184.6</v>
      </c>
      <c r="J12" s="23">
        <v>13921.3</v>
      </c>
      <c r="K12" s="23">
        <v>13404.4</v>
      </c>
      <c r="L12" s="23">
        <v>13337.2</v>
      </c>
      <c r="M12" s="23">
        <v>13222.3</v>
      </c>
      <c r="N12" s="23">
        <v>13197.5</v>
      </c>
      <c r="O12" s="23">
        <v>14199.6</v>
      </c>
      <c r="P12" s="23">
        <v>14410.9</v>
      </c>
      <c r="Q12" s="23">
        <v>14969.5</v>
      </c>
      <c r="R12" s="23">
        <v>14871.9</v>
      </c>
      <c r="S12" s="23">
        <v>14769.4</v>
      </c>
      <c r="T12" s="23">
        <v>14577.1</v>
      </c>
      <c r="U12" s="23">
        <v>14083.6</v>
      </c>
      <c r="V12" s="23">
        <v>14883.9</v>
      </c>
      <c r="W12" s="23">
        <v>14458.2</v>
      </c>
      <c r="X12" s="23">
        <v>14034.1</v>
      </c>
      <c r="Y12" s="23">
        <v>13703.3</v>
      </c>
      <c r="Z12" s="23">
        <v>13379.6</v>
      </c>
      <c r="AA12" s="23">
        <v>13582.5</v>
      </c>
      <c r="AB12" s="23">
        <v>13571.1</v>
      </c>
      <c r="AC12" s="23">
        <v>13356.7</v>
      </c>
      <c r="AD12" s="23">
        <v>13513.5</v>
      </c>
    </row>
    <row r="13" spans="1:30">
      <c r="B13" s="20" t="s">
        <v>11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>
      <c r="B14" s="18" t="s">
        <v>24</v>
      </c>
      <c r="C14" s="210">
        <v>0.23039999999999999</v>
      </c>
      <c r="D14" s="22">
        <v>0.25030000000000002</v>
      </c>
      <c r="E14" s="22">
        <v>0.1966</v>
      </c>
      <c r="F14" s="22">
        <v>0.20220274375307118</v>
      </c>
      <c r="G14" s="22">
        <v>0.19220000000000001</v>
      </c>
      <c r="H14" s="22">
        <v>0.19485909763792281</v>
      </c>
      <c r="I14" s="22">
        <v>0.20180000000000001</v>
      </c>
      <c r="J14" s="22">
        <f t="shared" ref="J14:J16" si="0">J8/J$12</f>
        <v>0.20628820584284516</v>
      </c>
      <c r="K14" s="22">
        <f t="shared" ref="K14:P14" si="1">K8/K$12</f>
        <v>0.19917340574736656</v>
      </c>
      <c r="L14" s="22">
        <f>L8/L$12</f>
        <v>0.20030441172060101</v>
      </c>
      <c r="M14" s="22">
        <f t="shared" si="1"/>
        <v>0.2036786338231624</v>
      </c>
      <c r="N14" s="22">
        <f t="shared" si="1"/>
        <v>0.20460693313127487</v>
      </c>
      <c r="O14" s="22">
        <f t="shared" si="1"/>
        <v>0.17815994816755401</v>
      </c>
      <c r="P14" s="22">
        <f t="shared" si="1"/>
        <v>0.17598484480497401</v>
      </c>
      <c r="Q14" s="22">
        <f>Q8/Q$12</f>
        <v>0.1713016466815859</v>
      </c>
      <c r="R14" s="22">
        <f>R8/R$12</f>
        <v>0.1763325466147567</v>
      </c>
      <c r="S14" s="22">
        <f t="shared" ref="S14:T16" si="2">S8/S$12</f>
        <v>0.16901837583111029</v>
      </c>
      <c r="T14" s="22">
        <f t="shared" si="2"/>
        <v>0.17163907773151038</v>
      </c>
      <c r="U14" s="22">
        <f t="shared" ref="U14:Z16" si="3">U8/U$12</f>
        <v>0.17817177426226249</v>
      </c>
      <c r="V14" s="22">
        <f t="shared" si="3"/>
        <v>0.16887374948770148</v>
      </c>
      <c r="W14" s="22">
        <f t="shared" si="3"/>
        <v>0.16618251234593515</v>
      </c>
      <c r="X14" s="22">
        <f t="shared" si="3"/>
        <v>0.17151794557541986</v>
      </c>
      <c r="Y14" s="22">
        <f t="shared" si="3"/>
        <v>0.17541030262783416</v>
      </c>
      <c r="Z14" s="22">
        <f t="shared" si="3"/>
        <v>0.18040898083649737</v>
      </c>
      <c r="AA14" s="22">
        <v>0.1658</v>
      </c>
      <c r="AB14" s="22">
        <v>0.1661</v>
      </c>
      <c r="AC14" s="22">
        <v>0.16880000000000001</v>
      </c>
      <c r="AD14" s="22">
        <v>0.1673</v>
      </c>
    </row>
    <row r="15" spans="1:30">
      <c r="B15" s="18" t="s">
        <v>27</v>
      </c>
      <c r="C15" s="22">
        <v>0.23039999999999999</v>
      </c>
      <c r="D15" s="22">
        <v>0.25030000000000002</v>
      </c>
      <c r="E15" s="22">
        <v>0.19689999999999999</v>
      </c>
      <c r="F15" s="22">
        <v>0.20250736503570388</v>
      </c>
      <c r="G15" s="22">
        <v>0.1925</v>
      </c>
      <c r="H15" s="22">
        <v>0.1951845564348674</v>
      </c>
      <c r="I15" s="22">
        <v>0.2021</v>
      </c>
      <c r="J15" s="22">
        <f t="shared" si="0"/>
        <v>0.21384497137479977</v>
      </c>
      <c r="K15" s="22">
        <f t="shared" ref="K15:L15" si="4">K9/K$12</f>
        <v>0.20702157500522217</v>
      </c>
      <c r="L15" s="22">
        <f t="shared" si="4"/>
        <v>0.20805716342260744</v>
      </c>
      <c r="M15" s="22">
        <f t="shared" ref="M15:P15" si="5">M9/M$12</f>
        <v>0.2114911929089493</v>
      </c>
      <c r="N15" s="22">
        <f t="shared" si="5"/>
        <v>0.21243417313885204</v>
      </c>
      <c r="O15" s="22">
        <f t="shared" si="5"/>
        <v>0.18598411222851349</v>
      </c>
      <c r="P15" s="22">
        <f t="shared" si="5"/>
        <v>0.1839302194866386</v>
      </c>
      <c r="Q15" s="22">
        <f t="shared" ref="Q15:R16" si="6">Q9/Q$12</f>
        <v>0.17885032900230469</v>
      </c>
      <c r="R15" s="22">
        <f t="shared" si="6"/>
        <v>0.18374249423409247</v>
      </c>
      <c r="S15" s="22">
        <f t="shared" si="2"/>
        <v>0.17647974866954649</v>
      </c>
      <c r="T15" s="22">
        <f t="shared" si="2"/>
        <v>0.17919888043575194</v>
      </c>
      <c r="U15" s="22">
        <f t="shared" si="3"/>
        <v>0.18599647817319434</v>
      </c>
      <c r="V15" s="22">
        <f t="shared" si="3"/>
        <v>0.17627772290864624</v>
      </c>
      <c r="W15" s="22">
        <f t="shared" si="3"/>
        <v>0.17380448465230802</v>
      </c>
      <c r="X15" s="22">
        <f t="shared" si="3"/>
        <v>0.17937737368267292</v>
      </c>
      <c r="Y15" s="22">
        <f t="shared" si="3"/>
        <v>0.18347405369509534</v>
      </c>
      <c r="Z15" s="22">
        <f t="shared" si="3"/>
        <v>0.18866782265538581</v>
      </c>
      <c r="AA15" s="22">
        <v>0.1739</v>
      </c>
      <c r="AB15" s="22">
        <v>0.17419999999999999</v>
      </c>
      <c r="AC15" s="22">
        <v>0.1842</v>
      </c>
      <c r="AD15" s="22">
        <v>0.18279999999999999</v>
      </c>
    </row>
    <row r="16" spans="1:30">
      <c r="B16" s="18" t="s">
        <v>11</v>
      </c>
      <c r="C16" s="22">
        <v>0.25340000000000001</v>
      </c>
      <c r="D16" s="22">
        <v>0.27510000000000001</v>
      </c>
      <c r="E16" s="22">
        <v>0.21640000000000001</v>
      </c>
      <c r="F16" s="22">
        <v>0.22266256938969561</v>
      </c>
      <c r="G16" s="22">
        <v>0.21310000000000001</v>
      </c>
      <c r="H16" s="22">
        <v>0.21609090948879786</v>
      </c>
      <c r="I16" s="22">
        <v>0.22359999999999999</v>
      </c>
      <c r="J16" s="22">
        <f t="shared" si="0"/>
        <v>0.23566764598133796</v>
      </c>
      <c r="K16" s="22">
        <f t="shared" ref="K16:L16" si="7">K10/K$12</f>
        <v>0.22967831458327115</v>
      </c>
      <c r="L16" s="22">
        <f t="shared" si="7"/>
        <v>0.23083555768827038</v>
      </c>
      <c r="M16" s="22">
        <f t="shared" ref="M16:P16" si="8">M10/M$12</f>
        <v>0.23442971343866045</v>
      </c>
      <c r="N16" s="22">
        <f t="shared" si="8"/>
        <v>0.23919681757908695</v>
      </c>
      <c r="O16" s="22">
        <f t="shared" si="8"/>
        <v>0.20834389701118342</v>
      </c>
      <c r="P16" s="22">
        <f t="shared" si="8"/>
        <v>0.20596215364758619</v>
      </c>
      <c r="Q16" s="22">
        <f t="shared" si="6"/>
        <v>0.19993319750158656</v>
      </c>
      <c r="R16" s="22">
        <f t="shared" si="6"/>
        <v>0.20473510445874435</v>
      </c>
      <c r="S16" s="22">
        <f t="shared" si="2"/>
        <v>0.19761127737078013</v>
      </c>
      <c r="T16" s="22">
        <f t="shared" si="2"/>
        <v>0.20060917466437084</v>
      </c>
      <c r="U16" s="22">
        <f t="shared" si="3"/>
        <v>0.20815700531114203</v>
      </c>
      <c r="V16" s="22">
        <f t="shared" si="3"/>
        <v>0.19723997070660243</v>
      </c>
      <c r="W16" s="22">
        <f t="shared" si="3"/>
        <v>0.19538393437634008</v>
      </c>
      <c r="X16" s="22">
        <f t="shared" si="3"/>
        <v>0.20177995026399984</v>
      </c>
      <c r="Y16" s="22">
        <f t="shared" si="3"/>
        <v>0.20624229200265629</v>
      </c>
      <c r="Z16" s="22">
        <f t="shared" si="3"/>
        <v>0.2119869054381297</v>
      </c>
      <c r="AA16" s="22">
        <v>0.19689999999999999</v>
      </c>
      <c r="AB16" s="22">
        <v>0.19719999999999999</v>
      </c>
      <c r="AC16" s="22">
        <v>0.20730000000000001</v>
      </c>
      <c r="AD16" s="22">
        <v>0.20619999999999999</v>
      </c>
    </row>
    <row r="17" spans="2:30">
      <c r="B17" s="20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2:30">
      <c r="B18" s="18" t="s">
        <v>29</v>
      </c>
      <c r="C18" s="22">
        <v>2.5000000000000001E-2</v>
      </c>
      <c r="D18" s="22">
        <v>2.5000000000000001E-2</v>
      </c>
      <c r="E18" s="22">
        <v>2.5000000000000001E-2</v>
      </c>
      <c r="F18" s="22">
        <v>2.5000000000000001E-2</v>
      </c>
      <c r="G18" s="22">
        <v>2.5000000000000001E-2</v>
      </c>
      <c r="H18" s="22">
        <v>2.5000000000000001E-2</v>
      </c>
      <c r="I18" s="22">
        <v>2.5000000000000001E-2</v>
      </c>
      <c r="J18" s="22">
        <v>2.5000000000000001E-2</v>
      </c>
      <c r="K18" s="22">
        <v>2.5000000000000001E-2</v>
      </c>
      <c r="L18" s="22">
        <v>2.5000000000000001E-2</v>
      </c>
      <c r="M18" s="22">
        <v>2.5000000000000001E-2</v>
      </c>
      <c r="N18" s="22">
        <v>2.5000000000000001E-2</v>
      </c>
      <c r="O18" s="22">
        <v>2.5000000000000001E-2</v>
      </c>
      <c r="P18" s="22">
        <v>2.5000000000000001E-2</v>
      </c>
      <c r="Q18" s="22">
        <v>2.5000000000000001E-2</v>
      </c>
      <c r="R18" s="22">
        <v>2.5000000000000001E-2</v>
      </c>
      <c r="S18" s="22">
        <v>2.5000000000000001E-2</v>
      </c>
      <c r="T18" s="22">
        <v>2.5000000000000001E-2</v>
      </c>
      <c r="U18" s="22">
        <v>2.5000000000000001E-2</v>
      </c>
      <c r="V18" s="22">
        <v>2.5000000000000001E-2</v>
      </c>
      <c r="W18" s="22">
        <v>2.5000000000000001E-2</v>
      </c>
      <c r="X18" s="22">
        <v>2.5000000000000001E-2</v>
      </c>
      <c r="Y18" s="22">
        <v>2.5000000000000001E-2</v>
      </c>
      <c r="Z18" s="22">
        <v>2.5000000000000001E-2</v>
      </c>
      <c r="AA18" s="22">
        <v>2.5000000000000001E-2</v>
      </c>
      <c r="AB18" s="22">
        <v>2.5000000000000001E-2</v>
      </c>
      <c r="AC18" s="22">
        <v>2.5000000000000001E-2</v>
      </c>
      <c r="AD18" s="22">
        <v>2.5000000000000001E-2</v>
      </c>
    </row>
    <row r="19" spans="2:30">
      <c r="B19" s="18" t="s">
        <v>30</v>
      </c>
      <c r="C19" s="22">
        <v>2.5000000000000001E-2</v>
      </c>
      <c r="D19" s="22">
        <v>2.5000000000000001E-2</v>
      </c>
      <c r="E19" s="22">
        <v>2.5000000000000001E-2</v>
      </c>
      <c r="F19" s="22">
        <v>2.5000000000000001E-2</v>
      </c>
      <c r="G19" s="22">
        <v>2.5000000000000001E-2</v>
      </c>
      <c r="H19" s="22">
        <v>2.5000000000000001E-2</v>
      </c>
      <c r="I19" s="22">
        <v>2.5000000000000001E-2</v>
      </c>
      <c r="J19" s="22">
        <v>2.5000000000000001E-2</v>
      </c>
      <c r="K19" s="22">
        <v>2.5000000000000001E-2</v>
      </c>
      <c r="L19" s="22">
        <v>2.5000000000000001E-2</v>
      </c>
      <c r="M19" s="22">
        <v>2.5000000000000001E-2</v>
      </c>
      <c r="N19" s="22">
        <v>0.02</v>
      </c>
      <c r="O19" s="22">
        <v>1.4999999999999999E-2</v>
      </c>
      <c r="P19" s="22">
        <v>1.4999999999999999E-2</v>
      </c>
      <c r="Q19" s="22">
        <v>0.01</v>
      </c>
      <c r="R19" s="22">
        <v>0.01</v>
      </c>
      <c r="S19" s="22">
        <v>0.01</v>
      </c>
      <c r="T19" s="22">
        <v>0.01</v>
      </c>
      <c r="U19" s="22">
        <v>0.01</v>
      </c>
      <c r="V19" s="22">
        <v>0.01</v>
      </c>
      <c r="W19" s="22">
        <v>0.01</v>
      </c>
      <c r="X19" s="22">
        <v>0.01</v>
      </c>
      <c r="Y19" s="22">
        <v>0.01</v>
      </c>
      <c r="Z19" s="22">
        <v>2.5000000000000001E-2</v>
      </c>
      <c r="AA19" s="22">
        <v>2.5000000000000001E-2</v>
      </c>
      <c r="AB19" s="22">
        <v>2.5000000000000001E-2</v>
      </c>
      <c r="AC19" s="22">
        <v>2.5000000000000001E-2</v>
      </c>
      <c r="AD19" s="22">
        <v>2.5000000000000001E-2</v>
      </c>
    </row>
    <row r="20" spans="2:30">
      <c r="B20" s="18" t="s">
        <v>31</v>
      </c>
      <c r="C20" s="22">
        <v>4.4999999999999998E-2</v>
      </c>
      <c r="D20" s="22">
        <v>4.4999999999999998E-2</v>
      </c>
      <c r="E20" s="22">
        <v>4.4999999999999998E-2</v>
      </c>
      <c r="F20" s="22">
        <v>4.4999999999999998E-2</v>
      </c>
      <c r="G20" s="22">
        <v>4.4999999999999998E-2</v>
      </c>
      <c r="H20" s="22">
        <v>4.4999999999999998E-2</v>
      </c>
      <c r="I20" s="22">
        <v>4.4999999999999998E-2</v>
      </c>
      <c r="J20" s="22">
        <v>4.4999999999999998E-2</v>
      </c>
      <c r="K20" s="22">
        <v>0.03</v>
      </c>
      <c r="L20" s="22">
        <v>0.03</v>
      </c>
      <c r="M20" s="22">
        <v>0.03</v>
      </c>
      <c r="N20" s="22">
        <v>0.03</v>
      </c>
      <c r="O20" s="22">
        <v>0.03</v>
      </c>
      <c r="P20" s="22">
        <v>0.03</v>
      </c>
      <c r="Q20" s="22">
        <v>0.03</v>
      </c>
      <c r="R20" s="22">
        <v>0.03</v>
      </c>
      <c r="S20" s="22">
        <v>0.03</v>
      </c>
      <c r="T20" s="22">
        <v>0.03</v>
      </c>
      <c r="U20" s="22">
        <v>0.03</v>
      </c>
      <c r="V20" s="22">
        <v>0.03</v>
      </c>
      <c r="W20" s="22">
        <v>0.03</v>
      </c>
      <c r="X20" s="22">
        <v>0.03</v>
      </c>
      <c r="Y20" s="22">
        <v>0.03</v>
      </c>
      <c r="Z20" s="22">
        <v>0.03</v>
      </c>
      <c r="AA20" s="22">
        <v>0.03</v>
      </c>
      <c r="AB20" s="22">
        <v>0.03</v>
      </c>
      <c r="AC20" s="22">
        <v>0.03</v>
      </c>
      <c r="AD20" s="22">
        <v>0.03</v>
      </c>
    </row>
    <row r="21" spans="2:30">
      <c r="B21" s="18" t="s">
        <v>32</v>
      </c>
      <c r="C21" s="22">
        <v>2.1000000000000001E-2</v>
      </c>
      <c r="D21" s="22">
        <v>2.1000000000000001E-2</v>
      </c>
      <c r="E21" s="22">
        <v>2.1000000000000001E-2</v>
      </c>
      <c r="F21" s="22">
        <v>2.1000000000000001E-2</v>
      </c>
      <c r="G21" s="22">
        <v>2.1000000000000001E-2</v>
      </c>
      <c r="H21" s="22">
        <v>2.1000000000000001E-2</v>
      </c>
      <c r="I21" s="22">
        <v>2.1000000000000001E-2</v>
      </c>
      <c r="J21" s="22">
        <v>2.1000000000000001E-2</v>
      </c>
      <c r="K21" s="22">
        <v>2.1000000000000001E-2</v>
      </c>
      <c r="L21" s="22">
        <v>2.1000000000000001E-2</v>
      </c>
      <c r="M21" s="22">
        <v>2.1000000000000001E-2</v>
      </c>
      <c r="N21" s="22">
        <v>2.3E-2</v>
      </c>
      <c r="O21" s="22">
        <v>2.3E-2</v>
      </c>
      <c r="P21" s="22">
        <v>2.3E-2</v>
      </c>
      <c r="Q21" s="22">
        <v>2.5000000000000001E-2</v>
      </c>
      <c r="R21" s="22">
        <v>2.5000000000000001E-2</v>
      </c>
      <c r="S21" s="22">
        <v>2.5000000000000001E-2</v>
      </c>
      <c r="T21" s="22">
        <v>2.5000000000000001E-2</v>
      </c>
      <c r="U21" s="22">
        <v>2.5000000000000001E-2</v>
      </c>
      <c r="V21" s="22">
        <v>2.5000000000000001E-2</v>
      </c>
      <c r="W21" s="22">
        <v>2.5000000000000001E-2</v>
      </c>
      <c r="X21" s="22">
        <v>2.5000000000000001E-2</v>
      </c>
      <c r="Y21" s="22">
        <v>2.5000000000000001E-2</v>
      </c>
      <c r="Z21" s="22">
        <v>2.5000000000000001E-2</v>
      </c>
      <c r="AA21" s="22">
        <v>2.5000000000000001E-2</v>
      </c>
      <c r="AB21" s="22">
        <v>2.5000000000000001E-2</v>
      </c>
      <c r="AC21" s="22">
        <v>2.5000000000000001E-2</v>
      </c>
      <c r="AD21" s="22">
        <v>2.5000000000000001E-2</v>
      </c>
    </row>
    <row r="22" spans="2:30">
      <c r="B22" s="189" t="s">
        <v>33</v>
      </c>
      <c r="C22" s="190">
        <f>C21*56.25%</f>
        <v>1.18125E-2</v>
      </c>
      <c r="D22" s="190">
        <f>D21*56.25%</f>
        <v>1.18125E-2</v>
      </c>
      <c r="E22" s="190">
        <f>E21*56.25%</f>
        <v>1.18125E-2</v>
      </c>
      <c r="F22" s="190">
        <f>F21*56.25%</f>
        <v>1.18125E-2</v>
      </c>
      <c r="G22" s="190">
        <f>G21*56.25%</f>
        <v>1.18125E-2</v>
      </c>
      <c r="H22" s="190">
        <f t="shared" ref="H22:I22" si="9">H21*56.25%</f>
        <v>1.18125E-2</v>
      </c>
      <c r="I22" s="190">
        <f t="shared" si="9"/>
        <v>1.18125E-2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>
      <c r="B23" s="189" t="s">
        <v>34</v>
      </c>
      <c r="C23" s="190">
        <f>C21*75%</f>
        <v>1.575E-2</v>
      </c>
      <c r="D23" s="190">
        <f>D21*75%</f>
        <v>1.575E-2</v>
      </c>
      <c r="E23" s="190">
        <f>E21*75%</f>
        <v>1.575E-2</v>
      </c>
      <c r="F23" s="190">
        <f>F21*75%</f>
        <v>1.575E-2</v>
      </c>
      <c r="G23" s="190">
        <f>G21*75%</f>
        <v>1.575E-2</v>
      </c>
      <c r="H23" s="190">
        <f t="shared" ref="H23:I23" si="10">H21*75%</f>
        <v>1.575E-2</v>
      </c>
      <c r="I23" s="190">
        <f t="shared" si="10"/>
        <v>1.575E-2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>
      <c r="B24" s="18" t="s">
        <v>35</v>
      </c>
      <c r="C24" s="22">
        <f>SUM(C18:C21)</f>
        <v>0.11600000000000001</v>
      </c>
      <c r="D24" s="22">
        <f>SUM(D18:D21)</f>
        <v>0.11600000000000001</v>
      </c>
      <c r="E24" s="22">
        <f>SUM(E18:E21)</f>
        <v>0.11600000000000001</v>
      </c>
      <c r="F24" s="22">
        <f>SUM(F18:F21)</f>
        <v>0.11600000000000001</v>
      </c>
      <c r="G24" s="22">
        <f t="shared" ref="G24" si="11">SUM(G18:G21)</f>
        <v>0.11600000000000001</v>
      </c>
      <c r="H24" s="22">
        <f t="shared" ref="H24:J24" si="12">SUM(H18:H21)</f>
        <v>0.11600000000000001</v>
      </c>
      <c r="I24" s="22">
        <f t="shared" si="12"/>
        <v>0.11600000000000001</v>
      </c>
      <c r="J24" s="22">
        <f t="shared" si="12"/>
        <v>0.11600000000000001</v>
      </c>
      <c r="K24" s="22">
        <f t="shared" ref="K24:R24" si="13">SUM(K18:K21)</f>
        <v>0.10100000000000001</v>
      </c>
      <c r="L24" s="22">
        <f t="shared" si="13"/>
        <v>0.10100000000000001</v>
      </c>
      <c r="M24" s="22">
        <f t="shared" si="13"/>
        <v>0.10100000000000001</v>
      </c>
      <c r="N24" s="22">
        <f t="shared" si="13"/>
        <v>9.8000000000000004E-2</v>
      </c>
      <c r="O24" s="22">
        <f t="shared" si="13"/>
        <v>9.2999999999999999E-2</v>
      </c>
      <c r="P24" s="22">
        <f t="shared" si="13"/>
        <v>9.2999999999999999E-2</v>
      </c>
      <c r="Q24" s="22">
        <f t="shared" si="13"/>
        <v>0.09</v>
      </c>
      <c r="R24" s="22">
        <f t="shared" si="13"/>
        <v>0.09</v>
      </c>
      <c r="S24" s="22">
        <f>SUM(S18:S21)</f>
        <v>0.09</v>
      </c>
      <c r="T24" s="22">
        <f t="shared" ref="T24:Z24" si="14">SUM(T18:T21)</f>
        <v>0.09</v>
      </c>
      <c r="U24" s="22">
        <f t="shared" si="14"/>
        <v>0.09</v>
      </c>
      <c r="V24" s="22">
        <f t="shared" si="14"/>
        <v>0.09</v>
      </c>
      <c r="W24" s="22">
        <f t="shared" si="14"/>
        <v>0.09</v>
      </c>
      <c r="X24" s="22">
        <f t="shared" si="14"/>
        <v>0.09</v>
      </c>
      <c r="Y24" s="22">
        <f t="shared" si="14"/>
        <v>0.09</v>
      </c>
      <c r="Z24" s="22">
        <f t="shared" si="14"/>
        <v>0.10500000000000001</v>
      </c>
      <c r="AA24" s="22">
        <f t="shared" ref="AA24:AD24" si="15">SUM(AA18:AA21)</f>
        <v>0.10500000000000001</v>
      </c>
      <c r="AB24" s="22">
        <f t="shared" si="15"/>
        <v>0.10500000000000001</v>
      </c>
      <c r="AC24" s="22">
        <f t="shared" si="15"/>
        <v>0.10500000000000001</v>
      </c>
      <c r="AD24" s="22">
        <f t="shared" si="15"/>
        <v>0.10500000000000001</v>
      </c>
    </row>
    <row r="25" spans="2:30">
      <c r="B25" s="18" t="s">
        <v>36</v>
      </c>
      <c r="C25" s="21">
        <f>C14-4.5%-C18-C19-C20-C22</f>
        <v>7.8587500000000018E-2</v>
      </c>
      <c r="D25" s="21">
        <f>D14-4.5%-D18-D19-D20-D22</f>
        <v>9.8487500000000047E-2</v>
      </c>
      <c r="E25" s="21">
        <f>E14-4.5%-E18-E19-E20-E22</f>
        <v>4.4787500000000022E-2</v>
      </c>
      <c r="F25" s="21">
        <f>F14-4.5%-F18-F19-F20-F22</f>
        <v>5.0390243753071204E-2</v>
      </c>
      <c r="G25" s="21">
        <v>0.04</v>
      </c>
      <c r="H25" s="21">
        <v>4.2999999999999997E-2</v>
      </c>
      <c r="I25" s="21">
        <v>0.05</v>
      </c>
      <c r="J25" s="21">
        <v>4.53E-2</v>
      </c>
      <c r="K25" s="21">
        <v>5.2999999999999999E-2</v>
      </c>
      <c r="L25" s="21">
        <v>5.4302315219249671E-2</v>
      </c>
      <c r="M25" s="21">
        <v>5.7679385703402107E-2</v>
      </c>
      <c r="N25" s="21">
        <v>6.1606933131274889E-2</v>
      </c>
      <c r="O25" s="21">
        <v>0.04</v>
      </c>
      <c r="P25" s="21">
        <v>3.7999999999999999E-2</v>
      </c>
      <c r="Q25" s="21">
        <f t="shared" ref="Q25:AD25" si="16">(Q8-(Q12*4.5%)-(Q12*Q24))/Q12</f>
        <v>3.6301646681585906E-2</v>
      </c>
      <c r="R25" s="21">
        <f t="shared" si="16"/>
        <v>4.1332546614756695E-2</v>
      </c>
      <c r="S25" s="21">
        <f t="shared" si="16"/>
        <v>3.4018375831110288E-2</v>
      </c>
      <c r="T25" s="21">
        <f t="shared" si="16"/>
        <v>3.6639077731510365E-2</v>
      </c>
      <c r="U25" s="21">
        <f t="shared" si="16"/>
        <v>4.3171774262262513E-2</v>
      </c>
      <c r="V25" s="21">
        <f t="shared" si="16"/>
        <v>3.3873749487701485E-2</v>
      </c>
      <c r="W25" s="21">
        <f t="shared" si="16"/>
        <v>3.1182512345935151E-2</v>
      </c>
      <c r="X25" s="21">
        <f t="shared" si="16"/>
        <v>3.6517945575419868E-2</v>
      </c>
      <c r="Y25" s="21">
        <f t="shared" si="16"/>
        <v>4.041030262783419E-2</v>
      </c>
      <c r="Z25" s="21">
        <f t="shared" si="16"/>
        <v>3.0408980836497363E-2</v>
      </c>
      <c r="AA25" s="21">
        <f t="shared" si="16"/>
        <v>1.5794220504325409E-2</v>
      </c>
      <c r="AB25" s="21">
        <f t="shared" si="16"/>
        <v>1.6110337408168827E-2</v>
      </c>
      <c r="AC25" s="21">
        <f t="shared" si="16"/>
        <v>1.8537138664490447E-2</v>
      </c>
      <c r="AD25" s="21">
        <f t="shared" si="16"/>
        <v>1.7299367299367291E-2</v>
      </c>
    </row>
    <row r="26" spans="2:30">
      <c r="B26" s="20" t="s">
        <v>37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>
      <c r="B27" s="18" t="s">
        <v>38</v>
      </c>
      <c r="C27" s="19">
        <v>38307.800000000003</v>
      </c>
      <c r="D27" s="19">
        <v>35872.522347999999</v>
      </c>
      <c r="E27" s="19">
        <v>34140.290504999997</v>
      </c>
      <c r="F27" s="19">
        <v>33251.165126</v>
      </c>
      <c r="G27" s="19">
        <v>33171.565018000001</v>
      </c>
      <c r="H27" s="19">
        <v>32171.599999999999</v>
      </c>
      <c r="I27" s="19">
        <v>31459.9</v>
      </c>
      <c r="J27" s="19">
        <v>30388</v>
      </c>
      <c r="K27" s="19">
        <v>30095.599999999999</v>
      </c>
      <c r="L27" s="19">
        <v>29972.6</v>
      </c>
      <c r="M27" s="19">
        <v>29566</v>
      </c>
      <c r="N27" s="19">
        <v>29986.3</v>
      </c>
      <c r="O27" s="19">
        <v>31718.2</v>
      </c>
      <c r="P27" s="19">
        <v>32149.3</v>
      </c>
      <c r="Q27" s="19">
        <v>32228.799999999999</v>
      </c>
      <c r="R27" s="19">
        <v>31799.5</v>
      </c>
      <c r="S27" s="19">
        <v>31384.5</v>
      </c>
      <c r="T27" s="19">
        <v>31030.9</v>
      </c>
      <c r="U27" s="19">
        <v>30902.3</v>
      </c>
      <c r="V27" s="19">
        <v>30880.9</v>
      </c>
      <c r="W27" s="19">
        <v>30909.223000000002</v>
      </c>
      <c r="X27" s="19">
        <v>29174.400000000001</v>
      </c>
      <c r="Y27" s="19">
        <v>28446.9</v>
      </c>
      <c r="Z27" s="19">
        <v>27601.7</v>
      </c>
      <c r="AA27" s="19">
        <v>27568.1</v>
      </c>
      <c r="AB27" s="19">
        <v>27761.599999999999</v>
      </c>
      <c r="AC27" s="19">
        <v>26890.799999999999</v>
      </c>
      <c r="AD27" s="19">
        <v>26786.3</v>
      </c>
    </row>
    <row r="28" spans="2:30">
      <c r="B28" s="18" t="s">
        <v>37</v>
      </c>
      <c r="C28" s="21">
        <v>7.85E-2</v>
      </c>
      <c r="D28" s="21">
        <v>8.4599999999999995E-2</v>
      </c>
      <c r="E28" s="21">
        <v>8.9700000000000002E-2</v>
      </c>
      <c r="F28" s="21">
        <v>9.2100000000000001E-2</v>
      </c>
      <c r="G28" s="21">
        <v>8.5599999999999996E-2</v>
      </c>
      <c r="H28" s="21">
        <v>8.8400000000000006E-2</v>
      </c>
      <c r="I28" s="21">
        <v>9.11E-2</v>
      </c>
      <c r="J28" s="21">
        <f t="shared" ref="J28" si="17">J9/J27</f>
        <v>9.7966302487824147E-2</v>
      </c>
      <c r="K28" s="21">
        <f t="shared" ref="K28:R28" si="18">K9/K27</f>
        <v>9.2206169672643182E-2</v>
      </c>
      <c r="L28" s="21">
        <f t="shared" si="18"/>
        <v>9.2581224184755423E-2</v>
      </c>
      <c r="M28" s="21">
        <f t="shared" si="18"/>
        <v>9.4581614016099574E-2</v>
      </c>
      <c r="N28" s="21">
        <f t="shared" si="18"/>
        <v>9.3496029853633159E-2</v>
      </c>
      <c r="O28" s="21">
        <f t="shared" si="18"/>
        <v>8.3261345221355559E-2</v>
      </c>
      <c r="P28" s="21">
        <f t="shared" si="18"/>
        <v>8.2446585151154148E-2</v>
      </c>
      <c r="Q28" s="21">
        <f t="shared" si="18"/>
        <v>8.3071662612321906E-2</v>
      </c>
      <c r="R28" s="21">
        <f t="shared" si="18"/>
        <v>8.5932168744791579E-2</v>
      </c>
      <c r="S28" s="21">
        <f t="shared" ref="S28:Z28" si="19">S9/S27</f>
        <v>8.3050550430945211E-2</v>
      </c>
      <c r="T28" s="21">
        <f t="shared" si="19"/>
        <v>8.4180607072305333E-2</v>
      </c>
      <c r="U28" s="21">
        <f t="shared" si="19"/>
        <v>8.4767153253964916E-2</v>
      </c>
      <c r="V28" s="21">
        <f t="shared" si="19"/>
        <v>8.4961902017104407E-2</v>
      </c>
      <c r="W28" s="21">
        <f t="shared" si="19"/>
        <v>8.1299358447153455E-2</v>
      </c>
      <c r="X28" s="21">
        <f t="shared" si="19"/>
        <v>8.6287978501700113E-2</v>
      </c>
      <c r="Y28" s="21">
        <f t="shared" si="19"/>
        <v>8.8382213879192456E-2</v>
      </c>
      <c r="Z28" s="21">
        <f t="shared" si="19"/>
        <v>9.1454511859776752E-2</v>
      </c>
      <c r="AA28" s="21">
        <v>8.568961952401509E-2</v>
      </c>
      <c r="AB28" s="21">
        <v>8.5178808137859482E-2</v>
      </c>
      <c r="AC28" s="21">
        <v>9.1473663855296247E-2</v>
      </c>
      <c r="AD28" s="21">
        <v>9.224118299279857E-2</v>
      </c>
    </row>
    <row r="29" spans="2:30">
      <c r="B29" s="20" t="s">
        <v>39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>
      <c r="B30" s="18" t="s">
        <v>40</v>
      </c>
      <c r="C30" s="19">
        <v>2945.7829999999999</v>
      </c>
      <c r="D30" s="19">
        <v>3960.268</v>
      </c>
      <c r="E30" s="19">
        <v>3032.29774</v>
      </c>
      <c r="F30" s="19">
        <v>3032.29774</v>
      </c>
      <c r="G30" s="19">
        <v>3021.674</v>
      </c>
      <c r="H30" s="19">
        <v>3024</v>
      </c>
      <c r="I30" s="19">
        <v>3408.24760087</v>
      </c>
      <c r="J30" s="19">
        <v>2844.8250917499995</v>
      </c>
      <c r="K30" s="19">
        <v>2744.6639933333331</v>
      </c>
      <c r="L30" s="19">
        <v>2735.6998433333333</v>
      </c>
      <c r="M30" s="19">
        <v>2794.1105733333334</v>
      </c>
      <c r="N30" s="19">
        <v>2748.7834666666668</v>
      </c>
      <c r="O30" s="19">
        <v>3032.1618334899999</v>
      </c>
      <c r="P30" s="19">
        <v>2881.7503010700002</v>
      </c>
      <c r="Q30" s="19">
        <v>2502.3000000000002</v>
      </c>
      <c r="R30" s="19">
        <v>2269.8658233333331</v>
      </c>
      <c r="S30" s="19">
        <v>2575.2829966666673</v>
      </c>
      <c r="T30" s="19">
        <v>2805.922</v>
      </c>
      <c r="U30" s="19">
        <f>3063.06</f>
        <v>3063.06</v>
      </c>
      <c r="V30" s="19">
        <v>2783.8159999999998</v>
      </c>
      <c r="W30" s="19">
        <v>2680.860764</v>
      </c>
      <c r="X30" s="19">
        <v>2084.4835170000001</v>
      </c>
      <c r="Y30" s="19">
        <v>1814.659883</v>
      </c>
      <c r="Z30" s="19">
        <v>2041.681853</v>
      </c>
      <c r="AA30" s="19">
        <v>2024.9419501799998</v>
      </c>
      <c r="AB30" s="19">
        <v>2245.1668983999998</v>
      </c>
      <c r="AC30" s="19">
        <v>2085.5976507999999</v>
      </c>
      <c r="AD30" s="19">
        <v>2041.1697653100002</v>
      </c>
    </row>
    <row r="31" spans="2:30">
      <c r="B31" s="18" t="s">
        <v>41</v>
      </c>
      <c r="C31" s="19">
        <v>2047.8810000000001</v>
      </c>
      <c r="D31" s="19">
        <v>1766.894</v>
      </c>
      <c r="E31" s="19">
        <v>1708.0440000000001</v>
      </c>
      <c r="F31" s="19">
        <v>1451.0192117700003</v>
      </c>
      <c r="G31" s="19">
        <v>1653.1790000000001</v>
      </c>
      <c r="H31" s="19">
        <v>1362.0861546300002</v>
      </c>
      <c r="I31" s="19">
        <v>1448.78432926</v>
      </c>
      <c r="J31" s="19">
        <v>1148.8997423599999</v>
      </c>
      <c r="K31" s="19">
        <v>1329.6155940200001</v>
      </c>
      <c r="L31" s="19">
        <v>1242.5877243400002</v>
      </c>
      <c r="M31" s="19">
        <v>1178.8757401100002</v>
      </c>
      <c r="N31" s="19">
        <v>1183.5737048599997</v>
      </c>
      <c r="O31" s="19">
        <v>1073.5177419299998</v>
      </c>
      <c r="P31" s="19">
        <v>1272.8245279800001</v>
      </c>
      <c r="Q31" s="19">
        <v>1430.7</v>
      </c>
      <c r="R31" s="19">
        <v>1263.4841157199999</v>
      </c>
      <c r="S31" s="19">
        <v>1495.1587855499999</v>
      </c>
      <c r="T31" s="19">
        <f>1620.877-214.149</f>
        <v>1406.7280000000001</v>
      </c>
      <c r="U31" s="19">
        <f>1857.086-479.764</f>
        <v>1377.3220000000001</v>
      </c>
      <c r="V31" s="19">
        <f>1525.187-252.419</f>
        <v>1272.7679999999998</v>
      </c>
      <c r="W31" s="19">
        <v>1474.7652740000001</v>
      </c>
      <c r="X31" s="19">
        <v>1244.105018</v>
      </c>
      <c r="Y31" s="19">
        <v>843.10082599999998</v>
      </c>
      <c r="Z31" s="19">
        <v>983.850188</v>
      </c>
      <c r="AA31" s="19">
        <v>1215.3260378</v>
      </c>
      <c r="AB31" s="19">
        <v>1005.6104795800002</v>
      </c>
      <c r="AC31" s="19">
        <v>1210.4297439299999</v>
      </c>
      <c r="AD31" s="19">
        <v>1076.1450168999995</v>
      </c>
    </row>
    <row r="32" spans="2:30">
      <c r="B32" s="18" t="s">
        <v>42</v>
      </c>
      <c r="C32" s="17">
        <f>C30/C31</f>
        <v>1.4384541875235914</v>
      </c>
      <c r="D32" s="17">
        <f>D30/D31</f>
        <v>2.2413727139262458</v>
      </c>
      <c r="E32" s="17">
        <f>E30/E31</f>
        <v>1.7753042310385445</v>
      </c>
      <c r="F32" s="17">
        <v>2.089770910959273</v>
      </c>
      <c r="G32" s="17">
        <v>1.8277958703399662</v>
      </c>
      <c r="H32" s="17">
        <v>2.2201238810928561</v>
      </c>
      <c r="I32" s="17">
        <v>2.3524878976368009</v>
      </c>
      <c r="J32" s="17">
        <v>2.4761299762382514</v>
      </c>
      <c r="K32" s="17">
        <v>2.0642537630256221</v>
      </c>
      <c r="L32" s="17">
        <v>2.2016150568253834</v>
      </c>
      <c r="M32" s="17">
        <v>2.370148505280647</v>
      </c>
      <c r="N32" s="17">
        <v>2.3224438456004814</v>
      </c>
      <c r="O32" s="17">
        <v>2.8245102200534626</v>
      </c>
      <c r="P32" s="17">
        <f>P30/P31</f>
        <v>2.2640593716742714</v>
      </c>
      <c r="Q32" s="17">
        <f>Q30/Q31</f>
        <v>1.749003984063745</v>
      </c>
      <c r="R32" s="17">
        <f>R30/R31</f>
        <v>1.796513145746865</v>
      </c>
      <c r="S32" s="17">
        <f>S30/S31</f>
        <v>1.7224143827100875</v>
      </c>
      <c r="T32" s="17">
        <f>T30/T31</f>
        <v>1.9946443093476491</v>
      </c>
      <c r="U32" s="17">
        <f t="shared" ref="U32:AD32" si="20">U30/U31</f>
        <v>2.2239243982162482</v>
      </c>
      <c r="V32" s="17">
        <f t="shared" si="20"/>
        <v>2.1872140091517074</v>
      </c>
      <c r="W32" s="17">
        <f t="shared" si="20"/>
        <v>1.8178220027711338</v>
      </c>
      <c r="X32" s="17">
        <f t="shared" si="20"/>
        <v>1.6754883927330966</v>
      </c>
      <c r="Y32" s="17">
        <f t="shared" si="20"/>
        <v>2.152364019863978</v>
      </c>
      <c r="Z32" s="17">
        <f t="shared" si="20"/>
        <v>2.0751958762648526</v>
      </c>
      <c r="AA32" s="17">
        <f t="shared" si="20"/>
        <v>1.6661717820557664</v>
      </c>
      <c r="AB32" s="17">
        <f t="shared" si="20"/>
        <v>2.2326407132687285</v>
      </c>
      <c r="AC32" s="17">
        <f t="shared" si="20"/>
        <v>1.7230224730173285</v>
      </c>
      <c r="AD32" s="17">
        <f t="shared" si="20"/>
        <v>1.8967422914709973</v>
      </c>
    </row>
    <row r="33" spans="2:30">
      <c r="B33" s="20" t="s">
        <v>43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2:30">
      <c r="B34" s="18" t="s">
        <v>44</v>
      </c>
      <c r="C34" s="19">
        <v>33348.525000000001</v>
      </c>
      <c r="D34" s="19">
        <v>31650.342924299999</v>
      </c>
      <c r="E34" s="19">
        <v>29233.804606205864</v>
      </c>
      <c r="F34" s="19">
        <v>28904.928987853607</v>
      </c>
      <c r="G34" s="19">
        <v>28483</v>
      </c>
      <c r="H34" s="19">
        <v>27476.623376279109</v>
      </c>
      <c r="I34" s="19">
        <v>27237.486138956723</v>
      </c>
      <c r="J34" s="19">
        <v>25142.611469176361</v>
      </c>
      <c r="K34" s="19">
        <v>26083.560856434346</v>
      </c>
      <c r="L34" s="19">
        <v>25805.178274675225</v>
      </c>
      <c r="M34" s="19">
        <v>25679.02126679599</v>
      </c>
      <c r="N34" s="19">
        <v>26066.675353839441</v>
      </c>
      <c r="O34" s="19">
        <v>26799.184534063937</v>
      </c>
      <c r="P34" s="19">
        <v>27187</v>
      </c>
      <c r="Q34" s="19">
        <v>28192</v>
      </c>
      <c r="R34" s="19">
        <v>27070.901592499577</v>
      </c>
      <c r="S34" s="19">
        <v>26627.17605349412</v>
      </c>
      <c r="T34" s="19">
        <v>26332.468207999998</v>
      </c>
      <c r="U34" s="19">
        <v>26709.992374000001</v>
      </c>
      <c r="V34" s="19">
        <v>25841.504712999998</v>
      </c>
      <c r="W34" s="19">
        <v>25671.697968</v>
      </c>
      <c r="X34" s="19">
        <v>23740.357184</v>
      </c>
      <c r="Y34" s="19">
        <v>23822.615087999999</v>
      </c>
      <c r="Z34" s="19">
        <v>23273.080382</v>
      </c>
      <c r="AA34" s="19"/>
      <c r="AB34" s="19">
        <v>23196.957163809198</v>
      </c>
      <c r="AC34" s="19"/>
      <c r="AD34" s="19">
        <v>23258.54267228044</v>
      </c>
    </row>
    <row r="35" spans="2:30">
      <c r="B35" s="18" t="s">
        <v>45</v>
      </c>
      <c r="C35" s="19">
        <v>25351.631000000001</v>
      </c>
      <c r="D35" s="19">
        <v>23519.512977389997</v>
      </c>
      <c r="E35" s="19">
        <v>22416.273441809997</v>
      </c>
      <c r="F35" s="19">
        <v>21048.286192481006</v>
      </c>
      <c r="G35" s="19">
        <v>21069</v>
      </c>
      <c r="H35" s="19">
        <v>20052.345898677002</v>
      </c>
      <c r="I35" s="19">
        <v>19671.227702463497</v>
      </c>
      <c r="J35" s="19">
        <v>19379.149133131497</v>
      </c>
      <c r="K35" s="19">
        <v>19472.002721898996</v>
      </c>
      <c r="L35" s="19">
        <v>19060.310767054998</v>
      </c>
      <c r="M35" s="19">
        <v>18809.121686200524</v>
      </c>
      <c r="N35" s="19">
        <v>19164.008490789998</v>
      </c>
      <c r="O35" s="19">
        <v>19380.111619486797</v>
      </c>
      <c r="P35" s="19">
        <v>24892</v>
      </c>
      <c r="Q35" s="19">
        <v>22941</v>
      </c>
      <c r="R35" s="19">
        <v>22467.247862950007</v>
      </c>
      <c r="S35" s="19">
        <v>22063.680325400001</v>
      </c>
      <c r="T35" s="19">
        <v>21322.209413</v>
      </c>
      <c r="U35" s="19">
        <v>21019.302672000002</v>
      </c>
      <c r="V35" s="19">
        <v>21044.226727000001</v>
      </c>
      <c r="W35" s="19">
        <v>20200.487733999998</v>
      </c>
      <c r="X35" s="19">
        <v>19619.419355999999</v>
      </c>
      <c r="Y35" s="19">
        <v>18968.484802999999</v>
      </c>
      <c r="Z35" s="19">
        <v>18274.571606000001</v>
      </c>
      <c r="AA35" s="19"/>
      <c r="AB35" s="19">
        <v>18030.461607982168</v>
      </c>
      <c r="AC35" s="19"/>
      <c r="AD35" s="19">
        <v>17465.847527470003</v>
      </c>
    </row>
    <row r="36" spans="2:30">
      <c r="B36" s="18" t="s">
        <v>46</v>
      </c>
      <c r="C36" s="17">
        <f>C34/C35</f>
        <v>1.3154390342775184</v>
      </c>
      <c r="D36" s="17">
        <f>D34/D35</f>
        <v>1.3457057106040593</v>
      </c>
      <c r="E36" s="17">
        <v>1.3041331192757517</v>
      </c>
      <c r="F36" s="17">
        <v>1.3732675773944578</v>
      </c>
      <c r="G36" s="17">
        <v>1.351907273542224</v>
      </c>
      <c r="H36" s="17">
        <v>1.3702448339519189</v>
      </c>
      <c r="I36" s="17">
        <v>1.3846358016355877</v>
      </c>
      <c r="J36" s="17">
        <v>1.2974053347982848</v>
      </c>
      <c r="K36" s="17">
        <v>1.3395417630616766</v>
      </c>
      <c r="L36" s="17">
        <v>1.3538697553283583</v>
      </c>
      <c r="M36" s="17">
        <v>1.3652429759990137</v>
      </c>
      <c r="N36" s="17">
        <v>1.3601890943831916</v>
      </c>
      <c r="O36" s="17">
        <v>1.3828188949705134</v>
      </c>
      <c r="P36" s="17">
        <f>P34/P35</f>
        <v>1.0921982966414912</v>
      </c>
      <c r="Q36" s="17">
        <f t="shared" ref="Q36" si="21">Q34/Q35</f>
        <v>1.2288915042936228</v>
      </c>
      <c r="R36" s="17">
        <f>R34/R35</f>
        <v>1.2049051026468311</v>
      </c>
      <c r="S36" s="17">
        <f>S34/S35</f>
        <v>1.2068329336171792</v>
      </c>
      <c r="T36" s="17">
        <f>T34/T35</f>
        <v>1.2349784066910663</v>
      </c>
      <c r="U36" s="17">
        <f t="shared" ref="U36:Z36" si="22">U34/U35</f>
        <v>1.2707363698406902</v>
      </c>
      <c r="V36" s="17">
        <f t="shared" si="22"/>
        <v>1.2279617135964911</v>
      </c>
      <c r="W36" s="17">
        <f t="shared" si="22"/>
        <v>1.2708454521516952</v>
      </c>
      <c r="X36" s="17">
        <f t="shared" si="22"/>
        <v>1.2100438220532628</v>
      </c>
      <c r="Y36" s="17">
        <f t="shared" si="22"/>
        <v>1.2559050095678852</v>
      </c>
      <c r="Z36" s="17">
        <f t="shared" si="22"/>
        <v>1.273522623882404</v>
      </c>
      <c r="AA36" s="17"/>
      <c r="AB36" s="17">
        <f t="shared" ref="AB36:AD36" si="23">AB34/AB35</f>
        <v>1.2865426115069512</v>
      </c>
      <c r="AC36" s="17"/>
      <c r="AD36" s="17">
        <f t="shared" si="23"/>
        <v>1.3316584056799865</v>
      </c>
    </row>
    <row r="38" spans="2:30">
      <c r="B38" s="140" t="s">
        <v>47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5"/>
      <c r="W38" s="14"/>
      <c r="X38" s="14"/>
      <c r="Y38" s="14"/>
      <c r="Z38" s="14"/>
    </row>
    <row r="39" spans="2:30">
      <c r="V39" s="16"/>
    </row>
    <row r="43" spans="2:30">
      <c r="F43" s="209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</row>
  </sheetData>
  <mergeCells count="1">
    <mergeCell ref="A2:X2"/>
  </mergeCells>
  <hyperlinks>
    <hyperlink ref="A2:X2" location="Innholdsfortegnelse!A1" display="Innholdsfortegnelse" xr:uid="{E7A472BD-0034-428C-9BDF-2D9628C16CD2}"/>
    <hyperlink ref="J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5" sqref="B25"/>
    </sheetView>
  </sheetViews>
  <sheetFormatPr defaultColWidth="11.42578125" defaultRowHeight="15"/>
  <cols>
    <col min="1" max="1" width="3" style="13" customWidth="1"/>
    <col min="2" max="2" width="29.5703125" style="13" customWidth="1"/>
    <col min="3" max="3" width="21.5703125" style="13" customWidth="1"/>
    <col min="4" max="4" width="30.42578125" style="13" customWidth="1"/>
    <col min="5" max="5" width="9.42578125" style="26" bestFit="1" customWidth="1"/>
    <col min="6" max="6" width="13.42578125" style="26" bestFit="1" customWidth="1"/>
    <col min="7" max="16384" width="11.42578125" style="13"/>
  </cols>
  <sheetData>
    <row r="1" spans="1:6" ht="6" customHeight="1"/>
    <row r="2" spans="1:6">
      <c r="A2" s="211"/>
      <c r="B2" s="151" t="s">
        <v>21</v>
      </c>
      <c r="C2" s="211"/>
      <c r="D2" s="211"/>
    </row>
    <row r="4" spans="1:6">
      <c r="B4" s="25" t="s">
        <v>9</v>
      </c>
      <c r="C4" s="24"/>
      <c r="D4" s="24"/>
      <c r="E4" s="141"/>
      <c r="F4" s="141"/>
    </row>
    <row r="5" spans="1:6">
      <c r="B5" s="24"/>
      <c r="C5" s="24"/>
      <c r="D5" s="24"/>
      <c r="E5" s="141"/>
      <c r="F5" s="141"/>
    </row>
    <row r="6" spans="1:6">
      <c r="B6" s="142" t="s">
        <v>48</v>
      </c>
      <c r="C6" s="142" t="s">
        <v>49</v>
      </c>
      <c r="D6" s="142" t="s">
        <v>50</v>
      </c>
      <c r="E6" s="143" t="s">
        <v>51</v>
      </c>
      <c r="F6" s="143" t="s">
        <v>52</v>
      </c>
    </row>
    <row r="7" spans="1:6">
      <c r="B7" s="144" t="s">
        <v>53</v>
      </c>
      <c r="C7" s="144" t="s">
        <v>54</v>
      </c>
      <c r="D7" s="144" t="s">
        <v>55</v>
      </c>
      <c r="E7" s="145">
        <v>1</v>
      </c>
      <c r="F7" s="145">
        <v>1</v>
      </c>
    </row>
    <row r="8" spans="1:6">
      <c r="B8" s="24" t="s">
        <v>56</v>
      </c>
      <c r="C8" s="24" t="s">
        <v>54</v>
      </c>
      <c r="D8" s="24" t="s">
        <v>57</v>
      </c>
      <c r="E8" s="146">
        <v>1</v>
      </c>
      <c r="F8" s="146">
        <v>1</v>
      </c>
    </row>
    <row r="9" spans="1:6">
      <c r="B9" s="147" t="s">
        <v>58</v>
      </c>
      <c r="C9" s="147" t="s">
        <v>54</v>
      </c>
      <c r="D9" s="147" t="s">
        <v>59</v>
      </c>
      <c r="E9" s="148"/>
      <c r="F9" s="148"/>
    </row>
    <row r="10" spans="1:6">
      <c r="B10" s="24"/>
      <c r="C10" s="24"/>
      <c r="D10" s="24"/>
      <c r="E10" s="141"/>
      <c r="F10" s="141"/>
    </row>
    <row r="11" spans="1:6">
      <c r="B11" s="149" t="s">
        <v>47</v>
      </c>
      <c r="C11" s="24"/>
      <c r="D11" s="24"/>
      <c r="E11" s="141"/>
      <c r="F11" s="141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topLeftCell="A3" zoomScaleNormal="100" workbookViewId="0">
      <selection activeCell="B25" sqref="B25"/>
    </sheetView>
  </sheetViews>
  <sheetFormatPr defaultColWidth="11.42578125" defaultRowHeight="15"/>
  <cols>
    <col min="1" max="1" width="67.85546875" style="30" customWidth="1"/>
    <col min="2" max="2" width="30.42578125" style="30" customWidth="1"/>
    <col min="3" max="3" width="11.42578125" style="29"/>
    <col min="4" max="4" width="18.42578125" style="29" customWidth="1"/>
    <col min="5" max="16384" width="11.42578125" style="30"/>
  </cols>
  <sheetData>
    <row r="1" spans="1:4" customFormat="1">
      <c r="A1" s="151" t="s">
        <v>21</v>
      </c>
      <c r="B1" s="211"/>
      <c r="C1" s="211"/>
      <c r="D1" s="211"/>
    </row>
    <row r="3" spans="1:4" ht="18">
      <c r="A3" s="27" t="s">
        <v>60</v>
      </c>
      <c r="B3" s="28"/>
    </row>
    <row r="4" spans="1:4">
      <c r="A4" s="28" t="s">
        <v>61</v>
      </c>
      <c r="B4" s="28"/>
      <c r="D4" s="31"/>
    </row>
    <row r="5" spans="1:4">
      <c r="A5" s="28"/>
      <c r="B5" s="28"/>
    </row>
    <row r="6" spans="1:4">
      <c r="A6" s="112"/>
      <c r="B6" s="113">
        <v>45657</v>
      </c>
    </row>
    <row r="7" spans="1:4">
      <c r="A7" s="117" t="s">
        <v>62</v>
      </c>
      <c r="B7" s="118" t="s">
        <v>63</v>
      </c>
    </row>
    <row r="8" spans="1:4">
      <c r="A8" s="33" t="s">
        <v>64</v>
      </c>
      <c r="B8" s="34">
        <v>3120.6187</v>
      </c>
    </row>
    <row r="9" spans="1:4">
      <c r="A9" s="33" t="s">
        <v>65</v>
      </c>
      <c r="B9" s="34">
        <v>66.061000000000007</v>
      </c>
    </row>
    <row r="10" spans="1:4">
      <c r="A10" s="33" t="s">
        <v>66</v>
      </c>
      <c r="B10" s="34">
        <v>0</v>
      </c>
    </row>
    <row r="11" spans="1:4">
      <c r="A11" s="33" t="s">
        <v>67</v>
      </c>
      <c r="B11" s="34">
        <v>0</v>
      </c>
    </row>
    <row r="12" spans="1:4" s="29" customFormat="1" ht="14.25">
      <c r="A12" s="35" t="s">
        <v>68</v>
      </c>
      <c r="B12" s="36">
        <f>SUM(B8:B11)</f>
        <v>3186.6797000000001</v>
      </c>
    </row>
    <row r="13" spans="1:4" s="29" customFormat="1" ht="14.25">
      <c r="A13" s="37" t="s">
        <v>69</v>
      </c>
      <c r="B13" s="34"/>
    </row>
    <row r="14" spans="1:4" s="29" customFormat="1" ht="14.25">
      <c r="A14" s="38" t="s">
        <v>70</v>
      </c>
      <c r="B14" s="34">
        <f>-35.708489-7.677889-0.413112</f>
        <v>-43.799489999999999</v>
      </c>
    </row>
    <row r="15" spans="1:4" s="29" customFormat="1" ht="14.25">
      <c r="A15" s="38" t="s">
        <v>71</v>
      </c>
      <c r="B15" s="34">
        <v>-75</v>
      </c>
    </row>
    <row r="16" spans="1:4" s="29" customFormat="1" ht="14.25">
      <c r="A16" s="38" t="s">
        <v>72</v>
      </c>
      <c r="B16" s="34">
        <v>0</v>
      </c>
    </row>
    <row r="17" spans="1:2" s="29" customFormat="1" ht="14.25">
      <c r="A17" s="38" t="s">
        <v>73</v>
      </c>
      <c r="B17" s="34">
        <f>-7.415636-0.001575</f>
        <v>-7.417211</v>
      </c>
    </row>
    <row r="18" spans="1:2" s="29" customFormat="1" ht="14.25">
      <c r="A18" s="38" t="s">
        <v>74</v>
      </c>
      <c r="B18" s="34">
        <v>-0.49906899999999998</v>
      </c>
    </row>
    <row r="19" spans="1:2" s="29" customFormat="1" ht="14.25">
      <c r="A19" s="38" t="s">
        <v>75</v>
      </c>
      <c r="B19" s="34">
        <f>23.523318+15.717428-42.802598</f>
        <v>-3.5618520000000018</v>
      </c>
    </row>
    <row r="20" spans="1:2" s="29" customFormat="1" ht="14.25">
      <c r="A20" s="35" t="s">
        <v>24</v>
      </c>
      <c r="B20" s="36">
        <f>SUM(B12:B19)</f>
        <v>3056.4020780000005</v>
      </c>
    </row>
    <row r="21" spans="1:2" s="29" customFormat="1" ht="14.25">
      <c r="A21" s="33" t="s">
        <v>76</v>
      </c>
      <c r="B21" s="34">
        <v>4.6044510000000001</v>
      </c>
    </row>
    <row r="22" spans="1:2" s="29" customFormat="1" ht="14.25">
      <c r="A22" s="33" t="s">
        <v>77</v>
      </c>
      <c r="B22" s="34">
        <v>0</v>
      </c>
    </row>
    <row r="23" spans="1:2" s="29" customFormat="1" ht="14.25">
      <c r="A23" s="35" t="s">
        <v>25</v>
      </c>
      <c r="B23" s="36">
        <f>SUM(B20:B22)</f>
        <v>3061.0065290000007</v>
      </c>
    </row>
    <row r="24" spans="1:2" s="29" customFormat="1" ht="14.25">
      <c r="A24" s="33" t="s">
        <v>78</v>
      </c>
      <c r="B24" s="34">
        <f>299.896536+4.756015</f>
        <v>304.65255100000002</v>
      </c>
    </row>
    <row r="25" spans="1:2" s="29" customFormat="1" ht="14.25">
      <c r="A25" s="33" t="s">
        <v>79</v>
      </c>
      <c r="B25" s="34">
        <v>0</v>
      </c>
    </row>
    <row r="26" spans="1:2" s="29" customFormat="1" ht="14.25">
      <c r="A26" s="33" t="s">
        <v>77</v>
      </c>
      <c r="B26" s="34">
        <v>0</v>
      </c>
    </row>
    <row r="27" spans="1:2" s="29" customFormat="1" ht="14.25">
      <c r="A27" s="35" t="s">
        <v>80</v>
      </c>
      <c r="B27" s="36">
        <f>SUM(B24:B26)</f>
        <v>304.65255100000002</v>
      </c>
    </row>
    <row r="28" spans="1:2" s="29" customFormat="1" ht="14.25">
      <c r="A28" s="35" t="s">
        <v>14</v>
      </c>
      <c r="B28" s="36">
        <f>B23+B27</f>
        <v>3365.6590800000008</v>
      </c>
    </row>
    <row r="30" spans="1:2">
      <c r="A30" s="136" t="s">
        <v>47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workbookViewId="0">
      <selection activeCell="B25" sqref="B25"/>
    </sheetView>
  </sheetViews>
  <sheetFormatPr defaultColWidth="9.140625" defaultRowHeight="14.25"/>
  <cols>
    <col min="1" max="1" width="4.5703125" style="41" customWidth="1"/>
    <col min="2" max="2" width="58.42578125" style="41" customWidth="1"/>
    <col min="3" max="3" width="27.140625" style="41" customWidth="1"/>
    <col min="4" max="4" width="27.140625" style="41" hidden="1" customWidth="1"/>
    <col min="5" max="6" width="22" style="41" hidden="1" customWidth="1"/>
    <col min="7" max="7" width="9.140625" style="41"/>
    <col min="8" max="8" width="18.42578125" style="41" customWidth="1"/>
    <col min="9" max="16384" width="9.140625" style="41"/>
  </cols>
  <sheetData>
    <row r="1" spans="1:8" ht="15">
      <c r="A1" s="215" t="s">
        <v>21</v>
      </c>
      <c r="B1" s="220"/>
    </row>
    <row r="3" spans="1:8" ht="18">
      <c r="A3" s="39" t="s">
        <v>81</v>
      </c>
      <c r="B3" s="40"/>
      <c r="C3" s="40"/>
      <c r="D3" s="40"/>
    </row>
    <row r="4" spans="1:8">
      <c r="A4" s="42" t="s">
        <v>61</v>
      </c>
      <c r="B4" s="40"/>
      <c r="C4" s="40"/>
      <c r="D4" s="40"/>
      <c r="H4" s="31"/>
    </row>
    <row r="5" spans="1:8" ht="18" hidden="1">
      <c r="A5" s="39"/>
      <c r="B5" s="40"/>
      <c r="C5" s="40"/>
      <c r="D5" s="40"/>
    </row>
    <row r="6" spans="1:8">
      <c r="A6" s="42"/>
      <c r="B6" s="40"/>
      <c r="C6" s="40"/>
      <c r="D6" s="40"/>
    </row>
    <row r="7" spans="1:8" s="45" customFormat="1" ht="39.75" customHeight="1">
      <c r="A7" s="213" t="s">
        <v>82</v>
      </c>
      <c r="B7" s="214"/>
      <c r="C7" s="163" t="s">
        <v>83</v>
      </c>
      <c r="D7" s="116" t="s">
        <v>84</v>
      </c>
      <c r="E7" s="43" t="s">
        <v>85</v>
      </c>
      <c r="F7" s="44" t="s">
        <v>86</v>
      </c>
    </row>
    <row r="8" spans="1:8" s="45" customFormat="1" ht="24.75" customHeight="1">
      <c r="A8" s="46">
        <v>1</v>
      </c>
      <c r="B8" s="47" t="s">
        <v>87</v>
      </c>
      <c r="C8" s="48">
        <v>23.523318</v>
      </c>
      <c r="D8" s="157">
        <v>80.139363000000003</v>
      </c>
      <c r="E8" s="49" t="s">
        <v>88</v>
      </c>
      <c r="F8" s="50"/>
    </row>
    <row r="9" spans="1:8" s="45" customFormat="1">
      <c r="A9" s="46"/>
      <c r="B9" s="47" t="s">
        <v>89</v>
      </c>
      <c r="C9" s="48">
        <v>23.523318</v>
      </c>
      <c r="D9" s="157">
        <v>80.139363000000003</v>
      </c>
      <c r="E9" s="49" t="s">
        <v>90</v>
      </c>
      <c r="F9" s="50"/>
    </row>
    <row r="10" spans="1:8" s="45" customFormat="1">
      <c r="A10" s="46"/>
      <c r="B10" s="47" t="s">
        <v>91</v>
      </c>
      <c r="C10" s="48"/>
      <c r="D10" s="157"/>
      <c r="E10" s="49" t="s">
        <v>90</v>
      </c>
      <c r="F10" s="50"/>
    </row>
    <row r="11" spans="1:8" s="45" customFormat="1">
      <c r="A11" s="46"/>
      <c r="B11" s="47" t="s">
        <v>92</v>
      </c>
      <c r="C11" s="48"/>
      <c r="D11" s="157"/>
      <c r="E11" s="49" t="s">
        <v>90</v>
      </c>
      <c r="F11" s="50"/>
    </row>
    <row r="12" spans="1:8" s="45" customFormat="1">
      <c r="A12" s="46">
        <v>2</v>
      </c>
      <c r="B12" s="47" t="s">
        <v>93</v>
      </c>
      <c r="C12" s="48">
        <v>3084.5950760000001</v>
      </c>
      <c r="D12" s="157">
        <v>2470.528667</v>
      </c>
      <c r="E12" s="49" t="s">
        <v>94</v>
      </c>
      <c r="F12" s="50"/>
    </row>
    <row r="13" spans="1:8" s="45" customFormat="1">
      <c r="A13" s="46">
        <v>3</v>
      </c>
      <c r="B13" s="47" t="s">
        <v>95</v>
      </c>
      <c r="C13" s="48"/>
      <c r="D13" s="157">
        <v>0</v>
      </c>
      <c r="E13" s="49" t="s">
        <v>96</v>
      </c>
      <c r="F13" s="50"/>
    </row>
    <row r="14" spans="1:8" s="45" customFormat="1">
      <c r="A14" s="46" t="s">
        <v>97</v>
      </c>
      <c r="B14" s="47" t="s">
        <v>98</v>
      </c>
      <c r="C14" s="48">
        <v>0</v>
      </c>
      <c r="D14" s="157">
        <v>0</v>
      </c>
      <c r="E14" s="49" t="s">
        <v>99</v>
      </c>
      <c r="F14" s="50"/>
    </row>
    <row r="15" spans="1:8" s="45" customFormat="1">
      <c r="A15" s="46">
        <v>4</v>
      </c>
      <c r="B15" s="47" t="s">
        <v>100</v>
      </c>
      <c r="C15" s="48">
        <v>0</v>
      </c>
      <c r="D15" s="157">
        <v>0</v>
      </c>
      <c r="E15" s="49" t="s">
        <v>101</v>
      </c>
      <c r="F15" s="50"/>
    </row>
    <row r="16" spans="1:8" s="45" customFormat="1" ht="24">
      <c r="A16" s="46"/>
      <c r="B16" s="47" t="s">
        <v>102</v>
      </c>
      <c r="C16" s="48">
        <v>0</v>
      </c>
      <c r="D16" s="157">
        <v>0</v>
      </c>
      <c r="E16" s="49" t="s">
        <v>103</v>
      </c>
      <c r="F16" s="50"/>
    </row>
    <row r="17" spans="1:6" s="45" customFormat="1">
      <c r="A17" s="46">
        <v>5</v>
      </c>
      <c r="B17" s="47" t="s">
        <v>67</v>
      </c>
      <c r="C17" s="48">
        <v>0</v>
      </c>
      <c r="D17" s="157">
        <v>0</v>
      </c>
      <c r="E17" s="49" t="s">
        <v>104</v>
      </c>
      <c r="F17" s="50"/>
    </row>
    <row r="18" spans="1:6" s="45" customFormat="1">
      <c r="A18" s="46" t="s">
        <v>105</v>
      </c>
      <c r="B18" s="47" t="s">
        <v>106</v>
      </c>
      <c r="C18" s="48">
        <v>0</v>
      </c>
      <c r="D18" s="157">
        <v>0</v>
      </c>
      <c r="E18" s="49" t="s">
        <v>107</v>
      </c>
      <c r="F18" s="50"/>
    </row>
    <row r="19" spans="1:6" s="45" customFormat="1">
      <c r="A19" s="51">
        <v>6</v>
      </c>
      <c r="B19" s="52" t="s">
        <v>108</v>
      </c>
      <c r="C19" s="53">
        <v>2923.9573759999998</v>
      </c>
      <c r="D19" s="158">
        <f>D8+D12+D13+D18</f>
        <v>2550.6680299999998</v>
      </c>
      <c r="E19" s="54"/>
      <c r="F19" s="55"/>
    </row>
    <row r="20" spans="1:6" s="45" customFormat="1">
      <c r="A20" s="56" t="s">
        <v>109</v>
      </c>
      <c r="B20" s="57"/>
      <c r="C20" s="58"/>
      <c r="D20" s="58"/>
      <c r="E20" s="59"/>
      <c r="F20" s="60"/>
    </row>
    <row r="21" spans="1:6" s="45" customFormat="1" ht="24">
      <c r="A21" s="61">
        <v>7</v>
      </c>
      <c r="B21" s="62" t="s">
        <v>110</v>
      </c>
      <c r="C21" s="63">
        <v>-7.417211</v>
      </c>
      <c r="D21" s="159">
        <v>-6.7307860000000002</v>
      </c>
      <c r="E21" s="64" t="s">
        <v>111</v>
      </c>
      <c r="F21" s="65"/>
    </row>
    <row r="22" spans="1:6" s="45" customFormat="1">
      <c r="A22" s="46">
        <v>8</v>
      </c>
      <c r="B22" s="47" t="s">
        <v>112</v>
      </c>
      <c r="C22" s="48">
        <f>-35.708489-8.091001</f>
        <v>-43.799489999999999</v>
      </c>
      <c r="D22" s="157">
        <f>-20.306813-10.148826</f>
        <v>-30.455638999999998</v>
      </c>
      <c r="E22" s="49" t="s">
        <v>113</v>
      </c>
      <c r="F22" s="50"/>
    </row>
    <row r="23" spans="1:6" s="45" customFormat="1">
      <c r="A23" s="46">
        <v>9</v>
      </c>
      <c r="B23" s="47" t="s">
        <v>114</v>
      </c>
      <c r="C23" s="48">
        <v>0</v>
      </c>
      <c r="D23" s="157">
        <v>0</v>
      </c>
      <c r="E23" s="49"/>
      <c r="F23" s="50"/>
    </row>
    <row r="24" spans="1:6" s="45" customFormat="1" ht="24">
      <c r="A24" s="46">
        <v>10</v>
      </c>
      <c r="B24" s="47" t="s">
        <v>115</v>
      </c>
      <c r="C24" s="63"/>
      <c r="D24" s="159"/>
      <c r="E24" s="49" t="s">
        <v>116</v>
      </c>
      <c r="F24" s="65"/>
    </row>
    <row r="25" spans="1:6" s="45" customFormat="1">
      <c r="A25" s="46">
        <v>11</v>
      </c>
      <c r="B25" s="47" t="s">
        <v>117</v>
      </c>
      <c r="C25" s="63">
        <v>0</v>
      </c>
      <c r="D25" s="159">
        <v>0</v>
      </c>
      <c r="E25" s="49" t="s">
        <v>118</v>
      </c>
      <c r="F25" s="65"/>
    </row>
    <row r="26" spans="1:6" s="45" customFormat="1" ht="24">
      <c r="A26" s="46">
        <v>12</v>
      </c>
      <c r="B26" s="47" t="s">
        <v>119</v>
      </c>
      <c r="C26" s="63"/>
      <c r="D26" s="159"/>
      <c r="E26" s="49" t="s">
        <v>120</v>
      </c>
      <c r="F26" s="65"/>
    </row>
    <row r="27" spans="1:6" s="45" customFormat="1" ht="24">
      <c r="A27" s="46">
        <v>13</v>
      </c>
      <c r="B27" s="47" t="s">
        <v>121</v>
      </c>
      <c r="C27" s="63">
        <v>0</v>
      </c>
      <c r="D27" s="159">
        <v>0</v>
      </c>
      <c r="E27" s="49" t="s">
        <v>122</v>
      </c>
      <c r="F27" s="65"/>
    </row>
    <row r="28" spans="1:6" s="45" customFormat="1" ht="24">
      <c r="A28" s="46">
        <v>14</v>
      </c>
      <c r="B28" s="47" t="s">
        <v>123</v>
      </c>
      <c r="C28" s="63"/>
      <c r="D28" s="159"/>
      <c r="E28" s="49" t="s">
        <v>124</v>
      </c>
      <c r="F28" s="65"/>
    </row>
    <row r="29" spans="1:6" s="45" customFormat="1">
      <c r="A29" s="46">
        <v>15</v>
      </c>
      <c r="B29" s="47" t="s">
        <v>125</v>
      </c>
      <c r="C29" s="63">
        <v>0</v>
      </c>
      <c r="D29" s="159">
        <v>0</v>
      </c>
      <c r="E29" s="49" t="s">
        <v>126</v>
      </c>
      <c r="F29" s="65"/>
    </row>
    <row r="30" spans="1:6" s="45" customFormat="1" ht="24">
      <c r="A30" s="46">
        <v>16</v>
      </c>
      <c r="B30" s="47" t="s">
        <v>127</v>
      </c>
      <c r="C30" s="48">
        <v>0</v>
      </c>
      <c r="D30" s="157">
        <v>0</v>
      </c>
      <c r="E30" s="49" t="s">
        <v>128</v>
      </c>
      <c r="F30" s="50"/>
    </row>
    <row r="31" spans="1:6" s="45" customFormat="1" ht="24">
      <c r="A31" s="46">
        <v>17</v>
      </c>
      <c r="B31" s="47" t="s">
        <v>129</v>
      </c>
      <c r="C31" s="48">
        <v>0</v>
      </c>
      <c r="D31" s="157">
        <v>0</v>
      </c>
      <c r="E31" s="49" t="s">
        <v>130</v>
      </c>
      <c r="F31" s="50"/>
    </row>
    <row r="32" spans="1:6" s="45" customFormat="1" ht="48">
      <c r="A32" s="46">
        <v>18</v>
      </c>
      <c r="B32" s="47" t="s">
        <v>131</v>
      </c>
      <c r="C32" s="48">
        <v>0</v>
      </c>
      <c r="D32" s="157">
        <v>0</v>
      </c>
      <c r="E32" s="49" t="s">
        <v>132</v>
      </c>
      <c r="F32" s="50"/>
    </row>
    <row r="33" spans="1:6" s="45" customFormat="1" ht="48">
      <c r="A33" s="46">
        <v>19</v>
      </c>
      <c r="B33" s="47" t="s">
        <v>133</v>
      </c>
      <c r="C33" s="48"/>
      <c r="D33" s="157"/>
      <c r="E33" s="49" t="s">
        <v>134</v>
      </c>
      <c r="F33" s="50"/>
    </row>
    <row r="34" spans="1:6" s="45" customFormat="1">
      <c r="A34" s="46">
        <v>20</v>
      </c>
      <c r="B34" s="47" t="s">
        <v>114</v>
      </c>
      <c r="C34" s="48">
        <v>-0.54</v>
      </c>
      <c r="D34" s="157">
        <v>0</v>
      </c>
      <c r="E34" s="49"/>
      <c r="F34" s="50"/>
    </row>
    <row r="35" spans="1:6" s="45" customFormat="1">
      <c r="A35" s="46" t="s">
        <v>135</v>
      </c>
      <c r="B35" s="47" t="s">
        <v>136</v>
      </c>
      <c r="C35" s="48">
        <v>0</v>
      </c>
      <c r="D35" s="157">
        <v>0</v>
      </c>
      <c r="E35" s="49" t="s">
        <v>137</v>
      </c>
      <c r="F35" s="50"/>
    </row>
    <row r="36" spans="1:6" s="45" customFormat="1" ht="24">
      <c r="A36" s="46" t="s">
        <v>138</v>
      </c>
      <c r="B36" s="47" t="s">
        <v>139</v>
      </c>
      <c r="C36" s="48">
        <v>0</v>
      </c>
      <c r="D36" s="157">
        <v>0</v>
      </c>
      <c r="E36" s="49" t="s">
        <v>140</v>
      </c>
      <c r="F36" s="50"/>
    </row>
    <row r="37" spans="1:6" s="45" customFormat="1" ht="42.75">
      <c r="A37" s="46" t="s">
        <v>141</v>
      </c>
      <c r="B37" s="47" t="s">
        <v>142</v>
      </c>
      <c r="C37" s="48">
        <v>0</v>
      </c>
      <c r="D37" s="157">
        <v>0</v>
      </c>
      <c r="E37" s="49" t="s">
        <v>143</v>
      </c>
      <c r="F37" s="50"/>
    </row>
    <row r="38" spans="1:6" s="45" customFormat="1" ht="24">
      <c r="A38" s="46" t="s">
        <v>144</v>
      </c>
      <c r="B38" s="47" t="s">
        <v>145</v>
      </c>
      <c r="C38" s="48">
        <v>0</v>
      </c>
      <c r="D38" s="157">
        <v>0</v>
      </c>
      <c r="E38" s="49" t="s">
        <v>146</v>
      </c>
      <c r="F38" s="50"/>
    </row>
    <row r="39" spans="1:6" s="45" customFormat="1" ht="36">
      <c r="A39" s="46">
        <v>21</v>
      </c>
      <c r="B39" s="47" t="s">
        <v>147</v>
      </c>
      <c r="C39" s="48">
        <v>0</v>
      </c>
      <c r="D39" s="157">
        <v>0</v>
      </c>
      <c r="E39" s="49" t="s">
        <v>148</v>
      </c>
      <c r="F39" s="50"/>
    </row>
    <row r="40" spans="1:6" s="45" customFormat="1">
      <c r="A40" s="46">
        <v>22</v>
      </c>
      <c r="B40" s="47" t="s">
        <v>149</v>
      </c>
      <c r="C40" s="48">
        <v>0</v>
      </c>
      <c r="D40" s="157">
        <v>0</v>
      </c>
      <c r="E40" s="49" t="s">
        <v>150</v>
      </c>
      <c r="F40" s="50"/>
    </row>
    <row r="41" spans="1:6" s="45" customFormat="1" ht="36">
      <c r="A41" s="46">
        <v>23</v>
      </c>
      <c r="B41" s="47" t="s">
        <v>151</v>
      </c>
      <c r="C41" s="48">
        <v>0</v>
      </c>
      <c r="D41" s="157">
        <v>0</v>
      </c>
      <c r="E41" s="49" t="s">
        <v>152</v>
      </c>
      <c r="F41" s="50"/>
    </row>
    <row r="42" spans="1:6" s="45" customFormat="1">
      <c r="A42" s="46">
        <v>24</v>
      </c>
      <c r="B42" s="47" t="s">
        <v>114</v>
      </c>
      <c r="C42" s="48">
        <v>0</v>
      </c>
      <c r="D42" s="157">
        <v>0</v>
      </c>
      <c r="E42" s="49"/>
      <c r="F42" s="50"/>
    </row>
    <row r="43" spans="1:6" s="45" customFormat="1" ht="24">
      <c r="A43" s="46">
        <v>25</v>
      </c>
      <c r="B43" s="47" t="s">
        <v>153</v>
      </c>
      <c r="C43" s="48">
        <v>0</v>
      </c>
      <c r="D43" s="157">
        <v>0</v>
      </c>
      <c r="E43" s="49" t="s">
        <v>148</v>
      </c>
      <c r="F43" s="50"/>
    </row>
    <row r="44" spans="1:6" s="45" customFormat="1">
      <c r="A44" s="46" t="s">
        <v>154</v>
      </c>
      <c r="B44" s="47" t="s">
        <v>155</v>
      </c>
      <c r="C44" s="48">
        <v>0</v>
      </c>
      <c r="D44" s="157">
        <v>0</v>
      </c>
      <c r="E44" s="49" t="s">
        <v>156</v>
      </c>
      <c r="F44" s="50"/>
    </row>
    <row r="45" spans="1:6" s="45" customFormat="1">
      <c r="A45" s="46" t="s">
        <v>157</v>
      </c>
      <c r="B45" s="47" t="s">
        <v>158</v>
      </c>
      <c r="C45" s="48">
        <v>0</v>
      </c>
      <c r="D45" s="157">
        <v>0</v>
      </c>
      <c r="E45" s="49" t="s">
        <v>159</v>
      </c>
      <c r="F45" s="50"/>
    </row>
    <row r="46" spans="1:6" s="45" customFormat="1">
      <c r="A46" s="46">
        <v>26</v>
      </c>
      <c r="B46" s="47" t="s">
        <v>160</v>
      </c>
      <c r="C46" s="48">
        <v>0</v>
      </c>
      <c r="D46" s="157">
        <v>0</v>
      </c>
      <c r="E46" s="49"/>
      <c r="F46" s="50"/>
    </row>
    <row r="47" spans="1:6" s="45" customFormat="1" ht="24">
      <c r="A47" s="46" t="s">
        <v>161</v>
      </c>
      <c r="B47" s="47" t="s">
        <v>162</v>
      </c>
      <c r="C47" s="48">
        <v>0</v>
      </c>
      <c r="D47" s="157">
        <v>0</v>
      </c>
      <c r="E47" s="49"/>
      <c r="F47" s="50"/>
    </row>
    <row r="48" spans="1:6" s="45" customFormat="1">
      <c r="A48" s="46"/>
      <c r="B48" s="47" t="s">
        <v>163</v>
      </c>
      <c r="C48" s="48"/>
      <c r="D48" s="157"/>
      <c r="E48" s="49"/>
      <c r="F48" s="50"/>
    </row>
    <row r="49" spans="1:6" s="45" customFormat="1">
      <c r="A49" s="46"/>
      <c r="B49" s="47" t="s">
        <v>164</v>
      </c>
      <c r="C49" s="48"/>
      <c r="D49" s="157"/>
      <c r="E49" s="49"/>
      <c r="F49" s="50"/>
    </row>
    <row r="50" spans="1:6" s="45" customFormat="1">
      <c r="A50" s="46"/>
      <c r="B50" s="47" t="s">
        <v>165</v>
      </c>
      <c r="C50" s="48">
        <v>0</v>
      </c>
      <c r="D50" s="157">
        <v>0</v>
      </c>
      <c r="E50" s="49"/>
      <c r="F50" s="50"/>
    </row>
    <row r="51" spans="1:6" s="45" customFormat="1">
      <c r="A51" s="46"/>
      <c r="B51" s="47" t="s">
        <v>166</v>
      </c>
      <c r="C51" s="48"/>
      <c r="D51" s="157"/>
      <c r="E51" s="49"/>
      <c r="F51" s="50"/>
    </row>
    <row r="52" spans="1:6" s="45" customFormat="1" ht="24">
      <c r="A52" s="46" t="s">
        <v>167</v>
      </c>
      <c r="B52" s="47" t="s">
        <v>168</v>
      </c>
      <c r="C52" s="48">
        <v>0</v>
      </c>
      <c r="D52" s="157">
        <v>0</v>
      </c>
      <c r="E52" s="49">
        <v>481</v>
      </c>
      <c r="F52" s="50"/>
    </row>
    <row r="53" spans="1:6" s="45" customFormat="1" ht="24">
      <c r="A53" s="46">
        <v>27</v>
      </c>
      <c r="B53" s="47" t="s">
        <v>169</v>
      </c>
      <c r="C53" s="48">
        <v>0</v>
      </c>
      <c r="D53" s="157">
        <v>0</v>
      </c>
      <c r="E53" s="49" t="s">
        <v>170</v>
      </c>
      <c r="F53" s="50"/>
    </row>
    <row r="54" spans="1:6" s="45" customFormat="1">
      <c r="A54" s="46">
        <v>28</v>
      </c>
      <c r="B54" s="66" t="s">
        <v>171</v>
      </c>
      <c r="C54" s="48">
        <f>C21+C22+C34</f>
        <v>-51.756701</v>
      </c>
      <c r="D54" s="157">
        <f>SUM(D21:D46)</f>
        <v>-37.186425</v>
      </c>
      <c r="E54" s="49"/>
      <c r="F54" s="50"/>
    </row>
    <row r="55" spans="1:6" s="45" customFormat="1">
      <c r="A55" s="46">
        <v>29</v>
      </c>
      <c r="B55" s="66" t="s">
        <v>24</v>
      </c>
      <c r="C55" s="48">
        <f>C8+C12+C21+C22+C13</f>
        <v>3056.9016930000003</v>
      </c>
      <c r="D55" s="157">
        <f>D19+D54</f>
        <v>2513.4816049999999</v>
      </c>
      <c r="E55" s="49"/>
      <c r="F55" s="50"/>
    </row>
    <row r="56" spans="1:6" s="45" customFormat="1">
      <c r="A56" s="67" t="s">
        <v>172</v>
      </c>
      <c r="B56" s="68"/>
      <c r="C56" s="164"/>
      <c r="D56" s="69"/>
      <c r="E56" s="70"/>
      <c r="F56" s="71"/>
    </row>
    <row r="57" spans="1:6" s="45" customFormat="1">
      <c r="A57" s="46">
        <v>30</v>
      </c>
      <c r="B57" s="47" t="s">
        <v>87</v>
      </c>
      <c r="C57" s="48">
        <v>4.6044510000000001</v>
      </c>
      <c r="D57" s="157">
        <v>110.199731</v>
      </c>
      <c r="E57" s="49" t="s">
        <v>173</v>
      </c>
      <c r="F57" s="50"/>
    </row>
    <row r="58" spans="1:6" s="45" customFormat="1" ht="24">
      <c r="A58" s="46">
        <v>31</v>
      </c>
      <c r="B58" s="47" t="s">
        <v>174</v>
      </c>
      <c r="C58" s="48">
        <v>4.6044510000000001</v>
      </c>
      <c r="D58" s="157">
        <v>110.199731</v>
      </c>
      <c r="E58" s="49"/>
      <c r="F58" s="50"/>
    </row>
    <row r="59" spans="1:6" s="45" customFormat="1">
      <c r="A59" s="46">
        <v>32</v>
      </c>
      <c r="B59" s="47" t="s">
        <v>175</v>
      </c>
      <c r="C59" s="48"/>
      <c r="D59" s="157"/>
      <c r="E59" s="49"/>
      <c r="F59" s="50"/>
    </row>
    <row r="60" spans="1:6" s="45" customFormat="1">
      <c r="A60" s="46">
        <v>33</v>
      </c>
      <c r="B60" s="47" t="s">
        <v>176</v>
      </c>
      <c r="C60" s="48">
        <v>0</v>
      </c>
      <c r="D60" s="157">
        <v>0</v>
      </c>
      <c r="E60" s="49" t="s">
        <v>177</v>
      </c>
      <c r="F60" s="50"/>
    </row>
    <row r="61" spans="1:6" s="45" customFormat="1" ht="24">
      <c r="A61" s="46"/>
      <c r="B61" s="47" t="s">
        <v>178</v>
      </c>
      <c r="C61" s="48">
        <v>0</v>
      </c>
      <c r="D61" s="157">
        <v>0</v>
      </c>
      <c r="E61" s="49" t="s">
        <v>179</v>
      </c>
      <c r="F61" s="50"/>
    </row>
    <row r="62" spans="1:6" s="45" customFormat="1" ht="24">
      <c r="A62" s="46">
        <v>34</v>
      </c>
      <c r="B62" s="47" t="s">
        <v>180</v>
      </c>
      <c r="C62" s="48">
        <v>0</v>
      </c>
      <c r="D62" s="157">
        <v>0</v>
      </c>
      <c r="E62" s="49" t="s">
        <v>181</v>
      </c>
      <c r="F62" s="50"/>
    </row>
    <row r="63" spans="1:6" s="45" customFormat="1">
      <c r="A63" s="46">
        <v>35</v>
      </c>
      <c r="B63" s="47" t="s">
        <v>182</v>
      </c>
      <c r="C63" s="48">
        <v>0</v>
      </c>
      <c r="D63" s="157">
        <v>0</v>
      </c>
      <c r="E63" s="49" t="s">
        <v>177</v>
      </c>
      <c r="F63" s="50"/>
    </row>
    <row r="64" spans="1:6" s="45" customFormat="1">
      <c r="A64" s="46">
        <v>36</v>
      </c>
      <c r="B64" s="66" t="s">
        <v>183</v>
      </c>
      <c r="C64" s="48">
        <v>0</v>
      </c>
      <c r="D64" s="157">
        <v>0</v>
      </c>
      <c r="E64" s="49"/>
      <c r="F64" s="50"/>
    </row>
    <row r="65" spans="1:6" s="45" customFormat="1">
      <c r="A65" s="67" t="s">
        <v>184</v>
      </c>
      <c r="B65" s="68"/>
      <c r="C65" s="164"/>
      <c r="D65" s="69"/>
      <c r="E65" s="70"/>
      <c r="F65" s="71"/>
    </row>
    <row r="66" spans="1:6" s="45" customFormat="1" ht="24">
      <c r="A66" s="46">
        <v>37</v>
      </c>
      <c r="B66" s="47" t="s">
        <v>185</v>
      </c>
      <c r="C66" s="48">
        <v>0</v>
      </c>
      <c r="D66" s="157">
        <v>0</v>
      </c>
      <c r="E66" s="49" t="s">
        <v>186</v>
      </c>
      <c r="F66" s="50"/>
    </row>
    <row r="67" spans="1:6" s="45" customFormat="1" ht="36">
      <c r="A67" s="46">
        <v>38</v>
      </c>
      <c r="B67" s="47" t="s">
        <v>187</v>
      </c>
      <c r="C67" s="48">
        <v>0</v>
      </c>
      <c r="D67" s="157">
        <v>0</v>
      </c>
      <c r="E67" s="49" t="s">
        <v>188</v>
      </c>
      <c r="F67" s="50"/>
    </row>
    <row r="68" spans="1:6" s="45" customFormat="1" ht="60">
      <c r="A68" s="46">
        <v>39</v>
      </c>
      <c r="B68" s="47" t="s">
        <v>189</v>
      </c>
      <c r="C68" s="48">
        <v>0</v>
      </c>
      <c r="D68" s="157">
        <v>0</v>
      </c>
      <c r="E68" s="49" t="s">
        <v>190</v>
      </c>
      <c r="F68" s="50"/>
    </row>
    <row r="69" spans="1:6" s="45" customFormat="1" ht="48">
      <c r="A69" s="46">
        <v>40</v>
      </c>
      <c r="B69" s="47" t="s">
        <v>191</v>
      </c>
      <c r="C69" s="48">
        <v>0</v>
      </c>
      <c r="D69" s="157">
        <v>0</v>
      </c>
      <c r="E69" s="49" t="s">
        <v>192</v>
      </c>
      <c r="F69" s="50"/>
    </row>
    <row r="70" spans="1:6" s="45" customFormat="1" ht="24">
      <c r="A70" s="46">
        <v>41</v>
      </c>
      <c r="B70" s="47" t="s">
        <v>193</v>
      </c>
      <c r="C70" s="48">
        <v>0</v>
      </c>
      <c r="D70" s="157">
        <v>0</v>
      </c>
      <c r="E70" s="49"/>
      <c r="F70" s="50"/>
    </row>
    <row r="71" spans="1:6" s="45" customFormat="1" ht="42.75">
      <c r="A71" s="46" t="s">
        <v>194</v>
      </c>
      <c r="B71" s="47" t="s">
        <v>195</v>
      </c>
      <c r="C71" s="48">
        <v>0</v>
      </c>
      <c r="D71" s="157">
        <v>0</v>
      </c>
      <c r="E71" s="49" t="s">
        <v>196</v>
      </c>
      <c r="F71" s="50"/>
    </row>
    <row r="72" spans="1:6" s="45" customFormat="1" ht="24">
      <c r="A72" s="46" t="s">
        <v>197</v>
      </c>
      <c r="B72" s="47" t="s">
        <v>198</v>
      </c>
      <c r="C72" s="48">
        <v>0</v>
      </c>
      <c r="D72" s="157">
        <v>0</v>
      </c>
      <c r="E72" s="49" t="s">
        <v>199</v>
      </c>
      <c r="F72" s="50"/>
    </row>
    <row r="73" spans="1:6" s="45" customFormat="1" ht="36">
      <c r="A73" s="46" t="s">
        <v>200</v>
      </c>
      <c r="B73" s="47" t="s">
        <v>201</v>
      </c>
      <c r="C73" s="48">
        <v>0</v>
      </c>
      <c r="D73" s="157">
        <v>0</v>
      </c>
      <c r="E73" s="49" t="s">
        <v>202</v>
      </c>
      <c r="F73" s="50"/>
    </row>
    <row r="74" spans="1:6" s="45" customFormat="1">
      <c r="A74" s="46"/>
      <c r="B74" s="47" t="s">
        <v>203</v>
      </c>
      <c r="C74" s="48"/>
      <c r="D74" s="157"/>
      <c r="E74" s="49"/>
      <c r="F74" s="50"/>
    </row>
    <row r="75" spans="1:6" s="45" customFormat="1">
      <c r="A75" s="46"/>
      <c r="B75" s="47" t="s">
        <v>204</v>
      </c>
      <c r="C75" s="48"/>
      <c r="D75" s="157"/>
      <c r="E75" s="49"/>
      <c r="F75" s="50"/>
    </row>
    <row r="76" spans="1:6" s="45" customFormat="1">
      <c r="A76" s="46">
        <v>42</v>
      </c>
      <c r="B76" s="47" t="s">
        <v>205</v>
      </c>
      <c r="C76" s="48">
        <v>0</v>
      </c>
      <c r="D76" s="157">
        <v>0</v>
      </c>
      <c r="E76" s="72" t="s">
        <v>206</v>
      </c>
      <c r="F76" s="50"/>
    </row>
    <row r="77" spans="1:6" s="45" customFormat="1">
      <c r="A77" s="46">
        <v>43</v>
      </c>
      <c r="B77" s="66" t="s">
        <v>207</v>
      </c>
      <c r="C77" s="48">
        <v>0</v>
      </c>
      <c r="D77" s="157">
        <f>D68+D70</f>
        <v>0</v>
      </c>
      <c r="E77" s="49"/>
      <c r="F77" s="50"/>
    </row>
    <row r="78" spans="1:6" s="45" customFormat="1">
      <c r="A78" s="46">
        <v>44</v>
      </c>
      <c r="B78" s="66" t="s">
        <v>208</v>
      </c>
      <c r="C78" s="48">
        <f>C57</f>
        <v>4.6044510000000001</v>
      </c>
      <c r="D78" s="157">
        <f>D57+D77</f>
        <v>110.199731</v>
      </c>
      <c r="E78" s="49"/>
      <c r="F78" s="50"/>
    </row>
    <row r="79" spans="1:6" s="45" customFormat="1">
      <c r="A79" s="46">
        <v>45</v>
      </c>
      <c r="B79" s="66" t="s">
        <v>25</v>
      </c>
      <c r="C79" s="48">
        <f>C55+C78</f>
        <v>3061.5061440000004</v>
      </c>
      <c r="D79" s="157">
        <f>D55+D78</f>
        <v>2623.6813360000001</v>
      </c>
      <c r="E79" s="49"/>
      <c r="F79" s="50"/>
    </row>
    <row r="80" spans="1:6" s="45" customFormat="1">
      <c r="A80" s="73" t="s">
        <v>209</v>
      </c>
      <c r="B80" s="68"/>
      <c r="C80" s="164"/>
      <c r="D80" s="69"/>
      <c r="E80" s="70"/>
      <c r="F80" s="71"/>
    </row>
    <row r="81" spans="1:6" s="45" customFormat="1">
      <c r="A81" s="46">
        <v>46</v>
      </c>
      <c r="B81" s="47" t="s">
        <v>87</v>
      </c>
      <c r="C81" s="48">
        <v>304.65255100000002</v>
      </c>
      <c r="D81" s="157">
        <v>312.04435100000001</v>
      </c>
      <c r="E81" s="49" t="s">
        <v>210</v>
      </c>
      <c r="F81" s="50"/>
    </row>
    <row r="82" spans="1:6" s="45" customFormat="1">
      <c r="A82" s="46">
        <v>47</v>
      </c>
      <c r="B82" s="47" t="s">
        <v>211</v>
      </c>
      <c r="C82" s="48">
        <v>0</v>
      </c>
      <c r="D82" s="157">
        <v>0</v>
      </c>
      <c r="E82" s="49" t="s">
        <v>212</v>
      </c>
      <c r="F82" s="50"/>
    </row>
    <row r="83" spans="1:6" s="45" customFormat="1" ht="24">
      <c r="A83" s="46"/>
      <c r="B83" s="47" t="s">
        <v>213</v>
      </c>
      <c r="C83" s="48">
        <v>0</v>
      </c>
      <c r="D83" s="157">
        <v>0</v>
      </c>
      <c r="E83" s="49" t="s">
        <v>214</v>
      </c>
      <c r="F83" s="50"/>
    </row>
    <row r="84" spans="1:6" s="45" customFormat="1" ht="24">
      <c r="A84" s="46">
        <v>48</v>
      </c>
      <c r="B84" s="47" t="s">
        <v>215</v>
      </c>
      <c r="C84" s="48">
        <v>0</v>
      </c>
      <c r="D84" s="157">
        <v>0</v>
      </c>
      <c r="E84" s="49" t="s">
        <v>216</v>
      </c>
      <c r="F84" s="50"/>
    </row>
    <row r="85" spans="1:6" s="45" customFormat="1">
      <c r="A85" s="46">
        <v>49</v>
      </c>
      <c r="B85" s="47" t="s">
        <v>182</v>
      </c>
      <c r="C85" s="48">
        <v>0</v>
      </c>
      <c r="D85" s="157">
        <v>0</v>
      </c>
      <c r="E85" s="49" t="s">
        <v>212</v>
      </c>
      <c r="F85" s="50"/>
    </row>
    <row r="86" spans="1:6" s="45" customFormat="1">
      <c r="A86" s="46">
        <v>50</v>
      </c>
      <c r="B86" s="47" t="s">
        <v>217</v>
      </c>
      <c r="C86" s="48">
        <v>0</v>
      </c>
      <c r="D86" s="157">
        <v>0</v>
      </c>
      <c r="E86" s="49" t="s">
        <v>218</v>
      </c>
      <c r="F86" s="50"/>
    </row>
    <row r="87" spans="1:6" s="45" customFormat="1">
      <c r="A87" s="46">
        <v>51</v>
      </c>
      <c r="B87" s="66" t="s">
        <v>219</v>
      </c>
      <c r="C87" s="48">
        <f>C81</f>
        <v>304.65255100000002</v>
      </c>
      <c r="D87" s="157">
        <f>D81</f>
        <v>312.04435100000001</v>
      </c>
      <c r="E87" s="49"/>
      <c r="F87" s="50"/>
    </row>
    <row r="88" spans="1:6" s="45" customFormat="1">
      <c r="A88" s="67" t="s">
        <v>220</v>
      </c>
      <c r="B88" s="68"/>
      <c r="C88" s="164"/>
      <c r="D88" s="69"/>
      <c r="E88" s="70"/>
      <c r="F88" s="71"/>
    </row>
    <row r="89" spans="1:6" s="45" customFormat="1" ht="24">
      <c r="A89" s="46">
        <v>52</v>
      </c>
      <c r="B89" s="47" t="s">
        <v>221</v>
      </c>
      <c r="C89" s="48">
        <v>0</v>
      </c>
      <c r="D89" s="157">
        <v>0</v>
      </c>
      <c r="E89" s="49" t="s">
        <v>222</v>
      </c>
      <c r="F89" s="50"/>
    </row>
    <row r="90" spans="1:6" s="45" customFormat="1" ht="24">
      <c r="A90" s="46">
        <v>53</v>
      </c>
      <c r="B90" s="47" t="s">
        <v>223</v>
      </c>
      <c r="C90" s="48">
        <v>0</v>
      </c>
      <c r="D90" s="157">
        <v>0</v>
      </c>
      <c r="E90" s="49" t="s">
        <v>224</v>
      </c>
      <c r="F90" s="50"/>
    </row>
    <row r="91" spans="1:6" s="45" customFormat="1" ht="48">
      <c r="A91" s="46">
        <v>54</v>
      </c>
      <c r="B91" s="47" t="s">
        <v>225</v>
      </c>
      <c r="C91" s="48">
        <v>0</v>
      </c>
      <c r="D91" s="157">
        <v>0</v>
      </c>
      <c r="E91" s="49" t="s">
        <v>226</v>
      </c>
      <c r="F91" s="50"/>
    </row>
    <row r="92" spans="1:6" s="45" customFormat="1" ht="24">
      <c r="A92" s="46" t="s">
        <v>227</v>
      </c>
      <c r="B92" s="47" t="s">
        <v>228</v>
      </c>
      <c r="C92" s="48">
        <v>0</v>
      </c>
      <c r="D92" s="157">
        <v>0</v>
      </c>
      <c r="E92" s="49"/>
      <c r="F92" s="50"/>
    </row>
    <row r="93" spans="1:6" s="45" customFormat="1" ht="24">
      <c r="A93" s="46" t="s">
        <v>229</v>
      </c>
      <c r="B93" s="47" t="s">
        <v>230</v>
      </c>
      <c r="C93" s="48">
        <v>0</v>
      </c>
      <c r="D93" s="157">
        <v>0</v>
      </c>
      <c r="E93" s="49"/>
      <c r="F93" s="50"/>
    </row>
    <row r="94" spans="1:6" s="45" customFormat="1" ht="48">
      <c r="A94" s="46">
        <v>55</v>
      </c>
      <c r="B94" s="47" t="s">
        <v>231</v>
      </c>
      <c r="C94" s="48">
        <v>0</v>
      </c>
      <c r="D94" s="157">
        <v>0</v>
      </c>
      <c r="E94" s="49" t="s">
        <v>232</v>
      </c>
      <c r="F94" s="50"/>
    </row>
    <row r="95" spans="1:6" s="45" customFormat="1" ht="24">
      <c r="A95" s="46">
        <v>56</v>
      </c>
      <c r="B95" s="47" t="s">
        <v>233</v>
      </c>
      <c r="C95" s="48">
        <v>0</v>
      </c>
      <c r="D95" s="157">
        <v>0</v>
      </c>
      <c r="E95" s="49"/>
      <c r="F95" s="50"/>
    </row>
    <row r="96" spans="1:6" s="45" customFormat="1" ht="42.75">
      <c r="A96" s="46" t="s">
        <v>234</v>
      </c>
      <c r="B96" s="47" t="s">
        <v>235</v>
      </c>
      <c r="C96" s="48">
        <v>0</v>
      </c>
      <c r="D96" s="157">
        <v>0</v>
      </c>
      <c r="E96" s="49" t="s">
        <v>236</v>
      </c>
      <c r="F96" s="50"/>
    </row>
    <row r="97" spans="1:6" s="45" customFormat="1" ht="24">
      <c r="A97" s="46" t="s">
        <v>237</v>
      </c>
      <c r="B97" s="47" t="s">
        <v>238</v>
      </c>
      <c r="C97" s="48">
        <v>0</v>
      </c>
      <c r="D97" s="157">
        <v>0</v>
      </c>
      <c r="E97" s="49" t="s">
        <v>239</v>
      </c>
      <c r="F97" s="50"/>
    </row>
    <row r="98" spans="1:6" s="45" customFormat="1" ht="24">
      <c r="A98" s="46" t="s">
        <v>240</v>
      </c>
      <c r="B98" s="47" t="s">
        <v>241</v>
      </c>
      <c r="C98" s="48">
        <v>0</v>
      </c>
      <c r="D98" s="157">
        <v>0</v>
      </c>
      <c r="E98" s="49" t="s">
        <v>202</v>
      </c>
      <c r="F98" s="50"/>
    </row>
    <row r="99" spans="1:6" s="45" customFormat="1">
      <c r="A99" s="46"/>
      <c r="B99" s="47" t="s">
        <v>203</v>
      </c>
      <c r="C99" s="48"/>
      <c r="D99" s="157"/>
      <c r="E99" s="49"/>
      <c r="F99" s="50"/>
    </row>
    <row r="100" spans="1:6" s="45" customFormat="1">
      <c r="A100" s="46"/>
      <c r="B100" s="47" t="s">
        <v>242</v>
      </c>
      <c r="C100" s="48"/>
      <c r="D100" s="157"/>
      <c r="E100" s="49"/>
      <c r="F100" s="50"/>
    </row>
    <row r="101" spans="1:6" s="45" customFormat="1">
      <c r="A101" s="46">
        <v>57</v>
      </c>
      <c r="B101" s="66" t="s">
        <v>243</v>
      </c>
      <c r="C101" s="48">
        <v>0</v>
      </c>
      <c r="D101" s="157">
        <f>D91+D95+D98</f>
        <v>0</v>
      </c>
      <c r="E101" s="49"/>
      <c r="F101" s="50"/>
    </row>
    <row r="102" spans="1:6" s="45" customFormat="1">
      <c r="A102" s="46">
        <v>58</v>
      </c>
      <c r="B102" s="66" t="s">
        <v>80</v>
      </c>
      <c r="C102" s="48">
        <f>C87</f>
        <v>304.65255100000002</v>
      </c>
      <c r="D102" s="157">
        <f>D87+D101</f>
        <v>312.04435100000001</v>
      </c>
      <c r="E102" s="49"/>
      <c r="F102" s="50"/>
    </row>
    <row r="103" spans="1:6" s="45" customFormat="1">
      <c r="A103" s="46">
        <v>59</v>
      </c>
      <c r="B103" s="66" t="s">
        <v>14</v>
      </c>
      <c r="C103" s="48">
        <f>C79+C102</f>
        <v>3366.1586950000005</v>
      </c>
      <c r="D103" s="157">
        <f>D79+D102</f>
        <v>2935.7256870000001</v>
      </c>
      <c r="E103" s="49"/>
      <c r="F103" s="50"/>
    </row>
    <row r="104" spans="1:6" s="45" customFormat="1">
      <c r="A104" s="46" t="s">
        <v>244</v>
      </c>
      <c r="B104" s="47" t="s">
        <v>245</v>
      </c>
      <c r="C104" s="48">
        <v>0</v>
      </c>
      <c r="D104" s="157">
        <v>0</v>
      </c>
      <c r="E104" s="49"/>
      <c r="F104" s="50"/>
    </row>
    <row r="105" spans="1:6" s="45" customFormat="1" ht="32.25">
      <c r="A105" s="46"/>
      <c r="B105" s="47" t="s">
        <v>246</v>
      </c>
      <c r="C105" s="48"/>
      <c r="D105" s="157"/>
      <c r="E105" s="49" t="s">
        <v>247</v>
      </c>
      <c r="F105" s="50"/>
    </row>
    <row r="106" spans="1:6" s="45" customFormat="1" ht="21.75">
      <c r="A106" s="46"/>
      <c r="B106" s="47" t="s">
        <v>248</v>
      </c>
      <c r="C106" s="48"/>
      <c r="D106" s="157"/>
      <c r="E106" s="49" t="s">
        <v>249</v>
      </c>
      <c r="F106" s="50"/>
    </row>
    <row r="107" spans="1:6" s="45" customFormat="1" ht="21.75">
      <c r="A107" s="46"/>
      <c r="B107" s="47" t="s">
        <v>250</v>
      </c>
      <c r="C107" s="48"/>
      <c r="D107" s="157"/>
      <c r="E107" s="49" t="s">
        <v>251</v>
      </c>
      <c r="F107" s="50"/>
    </row>
    <row r="108" spans="1:6" s="45" customFormat="1">
      <c r="A108" s="46">
        <v>60</v>
      </c>
      <c r="B108" s="66" t="s">
        <v>252</v>
      </c>
      <c r="C108" s="48">
        <v>15115.3</v>
      </c>
      <c r="D108" s="157">
        <v>14882.621332000001</v>
      </c>
      <c r="E108" s="49"/>
      <c r="F108" s="50"/>
    </row>
    <row r="109" spans="1:6" s="45" customFormat="1">
      <c r="A109" s="67" t="s">
        <v>253</v>
      </c>
      <c r="B109" s="68"/>
      <c r="C109" s="164"/>
      <c r="D109" s="69"/>
      <c r="E109" s="70"/>
      <c r="F109" s="71"/>
    </row>
    <row r="110" spans="1:6" s="45" customFormat="1">
      <c r="A110" s="46">
        <v>61</v>
      </c>
      <c r="B110" s="47" t="s">
        <v>254</v>
      </c>
      <c r="C110" s="74">
        <v>0.20219999999999999</v>
      </c>
      <c r="D110" s="160">
        <f>D55/D108</f>
        <v>0.16888702258355623</v>
      </c>
      <c r="E110" s="49" t="s">
        <v>255</v>
      </c>
      <c r="F110" s="75"/>
    </row>
    <row r="111" spans="1:6" s="45" customFormat="1">
      <c r="A111" s="46">
        <v>62</v>
      </c>
      <c r="B111" s="47" t="s">
        <v>27</v>
      </c>
      <c r="C111" s="74">
        <v>0.20250000000000001</v>
      </c>
      <c r="D111" s="160">
        <f>D79/D108</f>
        <v>0.17629161405582955</v>
      </c>
      <c r="E111" s="49" t="s">
        <v>256</v>
      </c>
      <c r="F111" s="75"/>
    </row>
    <row r="112" spans="1:6" s="45" customFormat="1">
      <c r="A112" s="46">
        <v>63</v>
      </c>
      <c r="B112" s="47" t="s">
        <v>11</v>
      </c>
      <c r="C112" s="74">
        <v>0.22270000000000001</v>
      </c>
      <c r="D112" s="160">
        <f>D103/D108</f>
        <v>0.1972586429171401</v>
      </c>
      <c r="E112" s="49" t="s">
        <v>257</v>
      </c>
      <c r="F112" s="75"/>
    </row>
    <row r="113" spans="1:6" s="45" customFormat="1">
      <c r="A113" s="46">
        <v>64</v>
      </c>
      <c r="B113" s="47" t="s">
        <v>258</v>
      </c>
      <c r="C113" s="76">
        <f>0.021+0.025+0.025+0.045</f>
        <v>0.11600000000000001</v>
      </c>
      <c r="D113" s="161">
        <v>0.09</v>
      </c>
      <c r="E113" s="49" t="s">
        <v>259</v>
      </c>
      <c r="F113" s="50"/>
    </row>
    <row r="114" spans="1:6" s="45" customFormat="1">
      <c r="A114" s="46">
        <v>65</v>
      </c>
      <c r="B114" s="47" t="s">
        <v>260</v>
      </c>
      <c r="C114" s="76">
        <v>2.5000000000000001E-2</v>
      </c>
      <c r="D114" s="161">
        <v>2.5000000000000001E-2</v>
      </c>
      <c r="E114" s="49"/>
      <c r="F114" s="50"/>
    </row>
    <row r="115" spans="1:6" s="45" customFormat="1">
      <c r="A115" s="46">
        <v>66</v>
      </c>
      <c r="B115" s="47" t="s">
        <v>261</v>
      </c>
      <c r="C115" s="76">
        <v>2.5000000000000001E-2</v>
      </c>
      <c r="D115" s="161">
        <v>0.01</v>
      </c>
      <c r="E115" s="49"/>
      <c r="F115" s="50"/>
    </row>
    <row r="116" spans="1:6" s="45" customFormat="1">
      <c r="A116" s="46">
        <v>67</v>
      </c>
      <c r="B116" s="47" t="s">
        <v>262</v>
      </c>
      <c r="C116" s="76">
        <v>4.4999999999999998E-2</v>
      </c>
      <c r="D116" s="161">
        <v>0.03</v>
      </c>
      <c r="E116" s="49"/>
      <c r="F116" s="50"/>
    </row>
    <row r="117" spans="1:6" s="45" customFormat="1">
      <c r="A117" s="46" t="s">
        <v>263</v>
      </c>
      <c r="B117" s="47" t="s">
        <v>264</v>
      </c>
      <c r="C117" s="76">
        <v>0</v>
      </c>
      <c r="D117" s="161">
        <v>0</v>
      </c>
      <c r="E117" s="49" t="s">
        <v>265</v>
      </c>
      <c r="F117" s="50"/>
    </row>
    <row r="118" spans="1:6" s="45" customFormat="1">
      <c r="A118" s="46">
        <v>68</v>
      </c>
      <c r="B118" s="47" t="s">
        <v>266</v>
      </c>
      <c r="C118" s="77">
        <f>C110-0.045</f>
        <v>0.15720000000000001</v>
      </c>
      <c r="D118" s="162">
        <f>(D55-(D108*4.5%))/D108</f>
        <v>0.12388702258355623</v>
      </c>
      <c r="E118" s="49" t="s">
        <v>267</v>
      </c>
      <c r="F118" s="50"/>
    </row>
    <row r="119" spans="1:6" s="45" customFormat="1">
      <c r="A119" s="46">
        <v>69</v>
      </c>
      <c r="B119" s="47" t="s">
        <v>268</v>
      </c>
      <c r="C119" s="48"/>
      <c r="D119" s="157"/>
      <c r="E119" s="49"/>
      <c r="F119" s="50"/>
    </row>
    <row r="120" spans="1:6" s="45" customFormat="1">
      <c r="A120" s="46">
        <v>70</v>
      </c>
      <c r="B120" s="47" t="s">
        <v>268</v>
      </c>
      <c r="C120" s="48"/>
      <c r="D120" s="157"/>
      <c r="E120" s="49"/>
      <c r="F120" s="50"/>
    </row>
    <row r="121" spans="1:6" s="45" customFormat="1">
      <c r="A121" s="46">
        <v>71</v>
      </c>
      <c r="B121" s="47" t="s">
        <v>268</v>
      </c>
      <c r="C121" s="48"/>
      <c r="D121" s="157"/>
      <c r="E121" s="49"/>
      <c r="F121" s="50"/>
    </row>
    <row r="122" spans="1:6" s="45" customFormat="1">
      <c r="A122" s="67" t="s">
        <v>253</v>
      </c>
      <c r="B122" s="68"/>
      <c r="C122" s="164"/>
      <c r="D122" s="69"/>
      <c r="E122" s="70"/>
      <c r="F122" s="71"/>
    </row>
    <row r="123" spans="1:6" s="45" customFormat="1" ht="48">
      <c r="A123" s="46">
        <v>72</v>
      </c>
      <c r="B123" s="47" t="s">
        <v>269</v>
      </c>
      <c r="C123" s="48"/>
      <c r="D123" s="157"/>
      <c r="E123" s="49" t="s">
        <v>270</v>
      </c>
      <c r="F123" s="50"/>
    </row>
    <row r="124" spans="1:6" s="45" customFormat="1" ht="48">
      <c r="A124" s="46">
        <v>73</v>
      </c>
      <c r="B124" s="47" t="s">
        <v>271</v>
      </c>
      <c r="C124" s="48"/>
      <c r="D124" s="157"/>
      <c r="E124" s="49" t="s">
        <v>272</v>
      </c>
      <c r="F124" s="50"/>
    </row>
    <row r="125" spans="1:6" s="45" customFormat="1">
      <c r="A125" s="46">
        <v>74</v>
      </c>
      <c r="B125" s="47" t="s">
        <v>114</v>
      </c>
      <c r="C125" s="48"/>
      <c r="D125" s="157"/>
      <c r="E125" s="49"/>
      <c r="F125" s="50"/>
    </row>
    <row r="126" spans="1:6" s="45" customFormat="1" ht="24">
      <c r="A126" s="46">
        <v>75</v>
      </c>
      <c r="B126" s="47" t="s">
        <v>273</v>
      </c>
      <c r="C126" s="48"/>
      <c r="D126" s="157"/>
      <c r="E126" s="49" t="s">
        <v>274</v>
      </c>
      <c r="F126" s="50"/>
    </row>
    <row r="127" spans="1:6" s="45" customFormat="1">
      <c r="A127" s="67" t="s">
        <v>275</v>
      </c>
      <c r="B127" s="68"/>
      <c r="C127" s="164"/>
      <c r="D127" s="69"/>
      <c r="E127" s="70"/>
      <c r="F127" s="71"/>
    </row>
    <row r="128" spans="1:6" s="45" customFormat="1">
      <c r="A128" s="46">
        <v>76</v>
      </c>
      <c r="B128" s="47" t="s">
        <v>276</v>
      </c>
      <c r="C128" s="48">
        <v>0</v>
      </c>
      <c r="D128" s="157">
        <v>0</v>
      </c>
      <c r="E128" s="49">
        <v>62</v>
      </c>
      <c r="F128" s="50"/>
    </row>
    <row r="129" spans="1:6" s="45" customFormat="1" ht="24">
      <c r="A129" s="46">
        <v>77</v>
      </c>
      <c r="B129" s="47" t="s">
        <v>277</v>
      </c>
      <c r="C129" s="48">
        <v>0</v>
      </c>
      <c r="D129" s="157">
        <v>0</v>
      </c>
      <c r="E129" s="49">
        <v>62</v>
      </c>
      <c r="F129" s="50"/>
    </row>
    <row r="130" spans="1:6" s="45" customFormat="1">
      <c r="A130" s="46">
        <v>78</v>
      </c>
      <c r="B130" s="47" t="s">
        <v>217</v>
      </c>
      <c r="C130" s="48"/>
      <c r="D130" s="157"/>
      <c r="E130" s="49">
        <v>62</v>
      </c>
      <c r="F130" s="50"/>
    </row>
    <row r="131" spans="1:6" s="45" customFormat="1" ht="24">
      <c r="A131" s="46">
        <v>79</v>
      </c>
      <c r="B131" s="47" t="s">
        <v>278</v>
      </c>
      <c r="C131" s="48">
        <v>0</v>
      </c>
      <c r="D131" s="157">
        <v>0</v>
      </c>
      <c r="E131" s="49">
        <v>62</v>
      </c>
      <c r="F131" s="50"/>
    </row>
    <row r="132" spans="1:6" s="45" customFormat="1" ht="15" customHeight="1">
      <c r="A132" s="78" t="s">
        <v>279</v>
      </c>
      <c r="B132" s="79"/>
      <c r="C132" s="165"/>
      <c r="D132" s="80"/>
      <c r="E132" s="81"/>
      <c r="F132" s="82"/>
    </row>
    <row r="133" spans="1:6" s="45" customFormat="1" ht="24">
      <c r="A133" s="46">
        <v>80</v>
      </c>
      <c r="B133" s="47" t="s">
        <v>280</v>
      </c>
      <c r="C133" s="48"/>
      <c r="D133" s="157"/>
      <c r="E133" s="49" t="s">
        <v>281</v>
      </c>
      <c r="F133" s="50"/>
    </row>
    <row r="134" spans="1:6" s="45" customFormat="1">
      <c r="A134" s="46">
        <v>81</v>
      </c>
      <c r="B134" s="47" t="s">
        <v>282</v>
      </c>
      <c r="C134" s="48">
        <v>0</v>
      </c>
      <c r="D134" s="157">
        <v>0</v>
      </c>
      <c r="E134" s="49" t="s">
        <v>281</v>
      </c>
      <c r="F134" s="50"/>
    </row>
    <row r="135" spans="1:6" s="45" customFormat="1" ht="26.25" customHeight="1">
      <c r="A135" s="46">
        <v>82</v>
      </c>
      <c r="B135" s="47" t="s">
        <v>283</v>
      </c>
      <c r="C135" s="48"/>
      <c r="D135" s="157"/>
      <c r="E135" s="49" t="s">
        <v>284</v>
      </c>
      <c r="F135" s="50"/>
    </row>
    <row r="136" spans="1:6" s="45" customFormat="1" ht="24">
      <c r="A136" s="46">
        <v>83</v>
      </c>
      <c r="B136" s="47" t="s">
        <v>285</v>
      </c>
      <c r="C136" s="48"/>
      <c r="D136" s="157"/>
      <c r="E136" s="49" t="s">
        <v>284</v>
      </c>
      <c r="F136" s="50"/>
    </row>
    <row r="137" spans="1:6" s="45" customFormat="1" ht="24">
      <c r="A137" s="46">
        <v>84</v>
      </c>
      <c r="B137" s="47" t="s">
        <v>286</v>
      </c>
      <c r="C137" s="48"/>
      <c r="D137" s="157"/>
      <c r="E137" s="49" t="s">
        <v>287</v>
      </c>
      <c r="F137" s="50"/>
    </row>
    <row r="138" spans="1:6" s="45" customFormat="1" ht="24">
      <c r="A138" s="46">
        <v>85</v>
      </c>
      <c r="B138" s="47" t="s">
        <v>288</v>
      </c>
      <c r="C138" s="48"/>
      <c r="D138" s="157"/>
      <c r="E138" s="49" t="s">
        <v>287</v>
      </c>
      <c r="F138" s="50"/>
    </row>
    <row r="140" spans="1:6">
      <c r="B140" s="136" t="s">
        <v>47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7.42578125" style="84" customWidth="1"/>
    <col min="2" max="3" width="15.5703125" style="84" customWidth="1"/>
    <col min="4" max="4" width="14.5703125" style="84" customWidth="1"/>
    <col min="5" max="16384" width="9.140625" style="84"/>
  </cols>
  <sheetData>
    <row r="1" spans="1:4">
      <c r="A1" s="154" t="s">
        <v>21</v>
      </c>
      <c r="B1" s="83"/>
      <c r="C1" s="83"/>
    </row>
    <row r="2" spans="1:4">
      <c r="B2" s="83"/>
      <c r="C2" s="83"/>
    </row>
    <row r="3" spans="1:4" ht="12.75" customHeight="1">
      <c r="A3" s="193" t="s">
        <v>289</v>
      </c>
      <c r="B3" s="107" t="s">
        <v>290</v>
      </c>
      <c r="C3" s="108"/>
      <c r="D3" s="109" t="s">
        <v>15</v>
      </c>
    </row>
    <row r="4" spans="1:4">
      <c r="A4" s="194"/>
      <c r="B4" s="110">
        <v>45657</v>
      </c>
      <c r="C4" s="110">
        <v>45291</v>
      </c>
      <c r="D4" s="111">
        <v>45657</v>
      </c>
    </row>
    <row r="5" spans="1:4">
      <c r="A5" s="195" t="s">
        <v>291</v>
      </c>
      <c r="D5" s="196"/>
    </row>
    <row r="6" spans="1:4">
      <c r="A6" s="197" t="s">
        <v>292</v>
      </c>
      <c r="B6" s="86">
        <v>116539.09300000001</v>
      </c>
      <c r="C6" s="86">
        <v>48748.419000000002</v>
      </c>
      <c r="D6" s="198">
        <f>B6*8%</f>
        <v>9323.1274400000002</v>
      </c>
    </row>
    <row r="7" spans="1:4">
      <c r="A7" s="197" t="s">
        <v>293</v>
      </c>
      <c r="B7" s="86">
        <v>55884.703000000001</v>
      </c>
      <c r="C7" s="86">
        <v>40529.964</v>
      </c>
      <c r="D7" s="198">
        <f t="shared" ref="D7:D16" si="0">B7*8%</f>
        <v>4470.7762400000001</v>
      </c>
    </row>
    <row r="8" spans="1:4">
      <c r="A8" s="197" t="s">
        <v>294</v>
      </c>
      <c r="B8" s="86">
        <v>104671.11</v>
      </c>
      <c r="C8" s="86">
        <v>129319.92</v>
      </c>
      <c r="D8" s="198">
        <f t="shared" si="0"/>
        <v>8373.6887999999999</v>
      </c>
    </row>
    <row r="9" spans="1:4">
      <c r="A9" s="197" t="s">
        <v>295</v>
      </c>
      <c r="B9" s="86">
        <v>1287376.175</v>
      </c>
      <c r="C9" s="86">
        <v>889021.07299999997</v>
      </c>
      <c r="D9" s="198">
        <f t="shared" si="0"/>
        <v>102990.09400000001</v>
      </c>
    </row>
    <row r="10" spans="1:4">
      <c r="A10" s="197" t="s">
        <v>296</v>
      </c>
      <c r="B10" s="86">
        <v>11139045.524</v>
      </c>
      <c r="C10" s="86">
        <v>10426746.824999999</v>
      </c>
      <c r="D10" s="198">
        <f t="shared" si="0"/>
        <v>891123.64192000008</v>
      </c>
    </row>
    <row r="11" spans="1:4">
      <c r="A11" s="197" t="s">
        <v>297</v>
      </c>
      <c r="B11" s="86">
        <v>161687.47200000001</v>
      </c>
      <c r="C11" s="86">
        <v>178365.69699999999</v>
      </c>
      <c r="D11" s="198">
        <f t="shared" si="0"/>
        <v>12934.99776</v>
      </c>
    </row>
    <row r="12" spans="1:4">
      <c r="A12" s="197" t="s">
        <v>298</v>
      </c>
      <c r="B12" s="86">
        <v>652296.17799999996</v>
      </c>
      <c r="C12" s="86">
        <v>816619.75300000003</v>
      </c>
      <c r="D12" s="198">
        <f t="shared" si="0"/>
        <v>52183.694239999997</v>
      </c>
    </row>
    <row r="13" spans="1:4">
      <c r="A13" s="197" t="s">
        <v>299</v>
      </c>
      <c r="B13" s="86">
        <v>199263.02100000001</v>
      </c>
      <c r="C13" s="86">
        <v>189031.495</v>
      </c>
      <c r="D13" s="198">
        <f t="shared" si="0"/>
        <v>15941.04168</v>
      </c>
    </row>
    <row r="14" spans="1:4">
      <c r="A14" s="197" t="s">
        <v>300</v>
      </c>
      <c r="B14" s="86">
        <v>3650.547</v>
      </c>
      <c r="C14" s="86">
        <v>3048.7910000000002</v>
      </c>
      <c r="D14" s="198">
        <f t="shared" si="0"/>
        <v>292.04376000000002</v>
      </c>
    </row>
    <row r="15" spans="1:4">
      <c r="A15" s="197" t="s">
        <v>301</v>
      </c>
      <c r="B15" s="86">
        <v>30145.008000000002</v>
      </c>
      <c r="C15" s="86">
        <v>29812.93</v>
      </c>
      <c r="D15" s="198">
        <f t="shared" si="0"/>
        <v>2411.6006400000001</v>
      </c>
    </row>
    <row r="16" spans="1:4">
      <c r="A16" s="199" t="s">
        <v>302</v>
      </c>
      <c r="B16" s="87">
        <v>169761.802</v>
      </c>
      <c r="C16" s="87">
        <v>175646.41200000001</v>
      </c>
      <c r="D16" s="200">
        <f t="shared" si="0"/>
        <v>13580.944159999999</v>
      </c>
    </row>
    <row r="17" spans="1:4" ht="25.5">
      <c r="A17" s="201" t="s">
        <v>303</v>
      </c>
      <c r="B17" s="88">
        <v>13920320.632999998</v>
      </c>
      <c r="C17" s="88">
        <v>12926891.278999999</v>
      </c>
      <c r="D17" s="202">
        <f>SUM(D6:D16)</f>
        <v>1113625.6506400004</v>
      </c>
    </row>
    <row r="18" spans="1:4">
      <c r="A18" s="197"/>
      <c r="B18" s="88"/>
      <c r="C18" s="88"/>
      <c r="D18" s="202"/>
    </row>
    <row r="19" spans="1:4" ht="25.5">
      <c r="A19" s="201" t="s">
        <v>304</v>
      </c>
      <c r="B19" s="86">
        <v>1187655.371</v>
      </c>
      <c r="C19" s="86">
        <v>990857.36699999997</v>
      </c>
      <c r="D19" s="198">
        <f>B19*8%</f>
        <v>95012.429680000001</v>
      </c>
    </row>
    <row r="20" spans="1:4">
      <c r="A20" s="201" t="s">
        <v>305</v>
      </c>
      <c r="B20" s="86">
        <v>7353.3</v>
      </c>
      <c r="C20" s="86">
        <v>3594.7379999999998</v>
      </c>
      <c r="D20" s="198">
        <f>B20*8%</f>
        <v>588.26400000000001</v>
      </c>
    </row>
    <row r="21" spans="1:4">
      <c r="A21" s="199"/>
      <c r="B21" s="89"/>
      <c r="C21" s="89"/>
      <c r="D21" s="203"/>
    </row>
    <row r="22" spans="1:4">
      <c r="A22" s="204" t="s">
        <v>306</v>
      </c>
      <c r="B22" s="205">
        <v>15115329.303999998</v>
      </c>
      <c r="C22" s="205">
        <v>13921343.384</v>
      </c>
      <c r="D22" s="206">
        <f>B22*8%</f>
        <v>1209226.3443199999</v>
      </c>
    </row>
    <row r="23" spans="1:4">
      <c r="A23" s="90"/>
      <c r="B23" s="91"/>
      <c r="C23" s="91"/>
    </row>
    <row r="24" spans="1:4">
      <c r="A24" s="136" t="s">
        <v>47</v>
      </c>
      <c r="B24" s="91"/>
      <c r="C24" s="91"/>
    </row>
    <row r="25" spans="1:4">
      <c r="A25" s="90"/>
      <c r="B25" s="91"/>
      <c r="C25" s="91"/>
    </row>
    <row r="26" spans="1:4">
      <c r="B26" s="92"/>
      <c r="C26" s="92"/>
    </row>
    <row r="27" spans="1:4">
      <c r="B27" s="93"/>
      <c r="C27" s="93"/>
    </row>
    <row r="28" spans="1:4">
      <c r="B28" s="93"/>
      <c r="C28" s="93"/>
    </row>
    <row r="29" spans="1:4">
      <c r="B29" s="93"/>
      <c r="C29" s="93"/>
    </row>
    <row r="30" spans="1:4">
      <c r="B30" s="93"/>
      <c r="C30" s="93"/>
    </row>
    <row r="31" spans="1:4">
      <c r="B31" s="93"/>
      <c r="C31" s="93"/>
    </row>
    <row r="32" spans="1:4">
      <c r="B32" s="93"/>
      <c r="C32" s="93"/>
    </row>
    <row r="33" spans="2:3">
      <c r="B33" s="93"/>
      <c r="C33" s="93"/>
    </row>
    <row r="34" spans="2:3">
      <c r="B34" s="93"/>
      <c r="C34" s="93"/>
    </row>
    <row r="35" spans="2:3">
      <c r="B35" s="93"/>
      <c r="C35" s="93"/>
    </row>
    <row r="36" spans="2:3">
      <c r="B36" s="93"/>
      <c r="C36" s="93"/>
    </row>
    <row r="37" spans="2:3">
      <c r="B37" s="93"/>
      <c r="C37" s="93"/>
    </row>
    <row r="38" spans="2:3">
      <c r="B38" s="93"/>
      <c r="C38" s="93"/>
    </row>
    <row r="39" spans="2:3">
      <c r="B39" s="93"/>
      <c r="C39" s="93"/>
    </row>
    <row r="40" spans="2:3">
      <c r="B40" s="93"/>
      <c r="C40" s="93"/>
    </row>
    <row r="41" spans="2:3">
      <c r="B41" s="93"/>
      <c r="C41" s="93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8"/>
  <sheetViews>
    <sheetView zoomScaleNormal="100" workbookViewId="0">
      <selection activeCell="B25" sqref="B25"/>
    </sheetView>
  </sheetViews>
  <sheetFormatPr defaultColWidth="9.140625" defaultRowHeight="12.75"/>
  <cols>
    <col min="1" max="1" width="47.42578125" style="84" customWidth="1"/>
    <col min="2" max="2" width="15.5703125" style="84" customWidth="1"/>
    <col min="3" max="3" width="14.5703125" style="84" customWidth="1"/>
    <col min="4" max="16384" width="9.140625" style="84"/>
  </cols>
  <sheetData>
    <row r="1" spans="1:2">
      <c r="A1" s="154" t="s">
        <v>21</v>
      </c>
      <c r="B1" s="91"/>
    </row>
    <row r="2" spans="1:2">
      <c r="A2" s="90"/>
      <c r="B2" s="91"/>
    </row>
    <row r="3" spans="1:2">
      <c r="A3" s="112" t="s">
        <v>11</v>
      </c>
      <c r="B3" s="113">
        <v>45657</v>
      </c>
    </row>
    <row r="5" spans="1:2">
      <c r="A5" s="114" t="s">
        <v>252</v>
      </c>
      <c r="B5" s="115">
        <v>15115329.303999998</v>
      </c>
    </row>
    <row r="6" spans="1:2">
      <c r="B6" s="93"/>
    </row>
    <row r="7" spans="1:2">
      <c r="A7" s="90" t="s">
        <v>307</v>
      </c>
      <c r="B7" s="93"/>
    </row>
    <row r="8" spans="1:2">
      <c r="A8" s="84" t="s">
        <v>308</v>
      </c>
      <c r="B8" s="88">
        <v>680189.81867999991</v>
      </c>
    </row>
    <row r="9" spans="1:2">
      <c r="A9" s="90"/>
      <c r="B9" s="91"/>
    </row>
    <row r="10" spans="1:2">
      <c r="A10" s="99" t="s">
        <v>309</v>
      </c>
      <c r="B10" s="100"/>
    </row>
    <row r="11" spans="1:2">
      <c r="A11" s="191" t="s">
        <v>310</v>
      </c>
      <c r="B11" s="192">
        <v>317421.91538399999</v>
      </c>
    </row>
    <row r="12" spans="1:2">
      <c r="A12" s="84" t="s">
        <v>311</v>
      </c>
      <c r="B12" s="100">
        <v>178549.82740350001</v>
      </c>
    </row>
    <row r="13" spans="1:2">
      <c r="A13" s="84" t="s">
        <v>312</v>
      </c>
      <c r="B13" s="100">
        <v>377883.23259999999</v>
      </c>
    </row>
    <row r="14" spans="1:2">
      <c r="A14" s="84" t="s">
        <v>313</v>
      </c>
      <c r="B14" s="100">
        <v>377883.23259999999</v>
      </c>
    </row>
    <row r="15" spans="1:2">
      <c r="A15" s="85" t="s">
        <v>314</v>
      </c>
      <c r="B15" s="87">
        <v>680189.81867999991</v>
      </c>
    </row>
    <row r="16" spans="1:2">
      <c r="A16" s="90" t="s">
        <v>315</v>
      </c>
      <c r="B16" s="101">
        <v>1614506.1112834997</v>
      </c>
    </row>
    <row r="17" spans="1:4">
      <c r="A17" s="90"/>
      <c r="B17" s="101"/>
    </row>
    <row r="18" spans="1:4">
      <c r="A18" s="84" t="s">
        <v>316</v>
      </c>
      <c r="B18" s="86">
        <v>2294695.9299634998</v>
      </c>
    </row>
    <row r="19" spans="1:4">
      <c r="A19" s="84" t="s">
        <v>317</v>
      </c>
      <c r="B19" s="86">
        <v>761665.12803649995</v>
      </c>
      <c r="C19" s="86"/>
      <c r="D19" s="86"/>
    </row>
    <row r="20" spans="1:4">
      <c r="B20" s="93"/>
    </row>
    <row r="22" spans="1:4">
      <c r="A22" s="102" t="s">
        <v>11</v>
      </c>
      <c r="B22" s="103">
        <v>0.22266256938969561</v>
      </c>
    </row>
    <row r="23" spans="1:4">
      <c r="A23" s="102" t="s">
        <v>27</v>
      </c>
      <c r="B23" s="103">
        <v>0.20250736503570388</v>
      </c>
    </row>
    <row r="24" spans="1:4" ht="13.5" thickBot="1">
      <c r="A24" s="104" t="s">
        <v>318</v>
      </c>
      <c r="B24" s="105">
        <v>0.20220274375307118</v>
      </c>
    </row>
    <row r="26" spans="1:4">
      <c r="A26" s="136" t="s">
        <v>47</v>
      </c>
    </row>
    <row r="28" spans="1:4">
      <c r="A28" s="155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Q52"/>
  <sheetViews>
    <sheetView zoomScaleNormal="100" workbookViewId="0">
      <selection activeCell="B25" sqref="B25"/>
    </sheetView>
  </sheetViews>
  <sheetFormatPr defaultColWidth="9.140625" defaultRowHeight="12.75"/>
  <cols>
    <col min="1" max="1" width="3.5703125" style="166" customWidth="1"/>
    <col min="2" max="2" width="71.5703125" style="166" customWidth="1"/>
    <col min="3" max="3" width="37.7109375" style="167" customWidth="1"/>
    <col min="4" max="4" width="37.5703125" style="167" customWidth="1"/>
    <col min="5" max="251" width="9.140625" style="166"/>
    <col min="252" max="16384" width="9.140625" style="168"/>
  </cols>
  <sheetData>
    <row r="1" spans="1:4">
      <c r="B1" s="154" t="s">
        <v>21</v>
      </c>
    </row>
    <row r="3" spans="1:4" ht="20.25">
      <c r="A3" s="169" t="s">
        <v>319</v>
      </c>
      <c r="B3" s="170"/>
      <c r="C3" s="171"/>
      <c r="D3" s="171"/>
    </row>
    <row r="4" spans="1:4">
      <c r="A4" s="170" t="s">
        <v>61</v>
      </c>
      <c r="B4" s="170"/>
      <c r="C4" s="171"/>
      <c r="D4" s="171"/>
    </row>
    <row r="5" spans="1:4">
      <c r="A5" s="170"/>
      <c r="B5" s="170"/>
      <c r="C5" s="171"/>
      <c r="D5" s="171"/>
    </row>
    <row r="6" spans="1:4" ht="30" customHeight="1">
      <c r="A6" s="216" t="s">
        <v>320</v>
      </c>
      <c r="B6" s="217"/>
      <c r="C6" s="217"/>
      <c r="D6" s="217"/>
    </row>
    <row r="7" spans="1:4">
      <c r="A7" s="172">
        <v>1</v>
      </c>
      <c r="B7" s="172" t="s">
        <v>321</v>
      </c>
      <c r="C7" s="173" t="s">
        <v>322</v>
      </c>
      <c r="D7" s="174" t="s">
        <v>322</v>
      </c>
    </row>
    <row r="8" spans="1:4">
      <c r="A8" s="172">
        <v>2</v>
      </c>
      <c r="B8" s="172" t="s">
        <v>323</v>
      </c>
      <c r="C8" s="174" t="s">
        <v>324</v>
      </c>
      <c r="D8" s="174" t="s">
        <v>325</v>
      </c>
    </row>
    <row r="9" spans="1:4">
      <c r="A9" s="172">
        <v>3</v>
      </c>
      <c r="B9" s="172" t="s">
        <v>326</v>
      </c>
      <c r="C9" s="173" t="s">
        <v>327</v>
      </c>
      <c r="D9" s="173" t="s">
        <v>327</v>
      </c>
    </row>
    <row r="10" spans="1:4">
      <c r="A10" s="172"/>
      <c r="B10" s="175" t="s">
        <v>328</v>
      </c>
      <c r="C10" s="176"/>
      <c r="D10" s="176"/>
    </row>
    <row r="11" spans="1:4">
      <c r="A11" s="172">
        <v>4</v>
      </c>
      <c r="B11" s="172" t="s">
        <v>329</v>
      </c>
      <c r="C11" s="174" t="s">
        <v>80</v>
      </c>
      <c r="D11" s="174" t="s">
        <v>80</v>
      </c>
    </row>
    <row r="12" spans="1:4">
      <c r="A12" s="172">
        <v>5</v>
      </c>
      <c r="B12" s="172" t="s">
        <v>330</v>
      </c>
      <c r="C12" s="174" t="s">
        <v>80</v>
      </c>
      <c r="D12" s="174" t="s">
        <v>80</v>
      </c>
    </row>
    <row r="13" spans="1:4">
      <c r="A13" s="172">
        <v>6</v>
      </c>
      <c r="B13" s="172" t="s">
        <v>331</v>
      </c>
      <c r="C13" s="173" t="s">
        <v>332</v>
      </c>
      <c r="D13" s="173" t="s">
        <v>332</v>
      </c>
    </row>
    <row r="14" spans="1:4">
      <c r="A14" s="172">
        <v>7</v>
      </c>
      <c r="B14" s="172" t="s">
        <v>333</v>
      </c>
      <c r="C14" s="177" t="s">
        <v>334</v>
      </c>
      <c r="D14" s="177" t="s">
        <v>334</v>
      </c>
    </row>
    <row r="15" spans="1:4">
      <c r="A15" s="172">
        <v>8</v>
      </c>
      <c r="B15" s="172" t="s">
        <v>335</v>
      </c>
      <c r="C15" s="178" t="s">
        <v>336</v>
      </c>
      <c r="D15" s="178">
        <v>199.9</v>
      </c>
    </row>
    <row r="16" spans="1:4">
      <c r="A16" s="172">
        <v>9</v>
      </c>
      <c r="B16" s="172" t="s">
        <v>337</v>
      </c>
      <c r="C16" s="179" t="s">
        <v>336</v>
      </c>
      <c r="D16" s="174" t="s">
        <v>338</v>
      </c>
    </row>
    <row r="17" spans="1:4">
      <c r="A17" s="180" t="s">
        <v>339</v>
      </c>
      <c r="B17" s="172" t="s">
        <v>340</v>
      </c>
      <c r="C17" s="179" t="s">
        <v>341</v>
      </c>
      <c r="D17" s="179" t="s">
        <v>341</v>
      </c>
    </row>
    <row r="18" spans="1:4">
      <c r="A18" s="180" t="s">
        <v>342</v>
      </c>
      <c r="B18" s="172" t="s">
        <v>343</v>
      </c>
      <c r="C18" s="179" t="s">
        <v>344</v>
      </c>
      <c r="D18" s="179" t="s">
        <v>344</v>
      </c>
    </row>
    <row r="19" spans="1:4">
      <c r="A19" s="172">
        <v>10</v>
      </c>
      <c r="B19" s="172" t="s">
        <v>345</v>
      </c>
      <c r="C19" s="179" t="s">
        <v>346</v>
      </c>
      <c r="D19" s="179" t="s">
        <v>346</v>
      </c>
    </row>
    <row r="20" spans="1:4">
      <c r="A20" s="172">
        <v>11</v>
      </c>
      <c r="B20" s="172" t="s">
        <v>347</v>
      </c>
      <c r="C20" s="181">
        <v>44524</v>
      </c>
      <c r="D20" s="181">
        <v>44889</v>
      </c>
    </row>
    <row r="21" spans="1:4">
      <c r="A21" s="172">
        <v>12</v>
      </c>
      <c r="B21" s="172" t="s">
        <v>348</v>
      </c>
      <c r="C21" s="179" t="s">
        <v>349</v>
      </c>
      <c r="D21" s="179" t="s">
        <v>349</v>
      </c>
    </row>
    <row r="22" spans="1:4">
      <c r="A22" s="172">
        <v>13</v>
      </c>
      <c r="B22" s="172" t="s">
        <v>350</v>
      </c>
      <c r="C22" s="181">
        <v>48176</v>
      </c>
      <c r="D22" s="181">
        <v>48634</v>
      </c>
    </row>
    <row r="23" spans="1:4">
      <c r="A23" s="172">
        <v>14</v>
      </c>
      <c r="B23" s="172" t="s">
        <v>351</v>
      </c>
      <c r="C23" s="179" t="s">
        <v>352</v>
      </c>
      <c r="D23" s="174" t="s">
        <v>352</v>
      </c>
    </row>
    <row r="24" spans="1:4" ht="76.5">
      <c r="A24" s="172">
        <v>15</v>
      </c>
      <c r="B24" s="172" t="s">
        <v>353</v>
      </c>
      <c r="C24" s="182" t="s">
        <v>354</v>
      </c>
      <c r="D24" s="182" t="s">
        <v>355</v>
      </c>
    </row>
    <row r="25" spans="1:4" ht="25.5">
      <c r="A25" s="183">
        <v>16</v>
      </c>
      <c r="B25" s="183" t="s">
        <v>356</v>
      </c>
      <c r="C25" s="184" t="s">
        <v>357</v>
      </c>
      <c r="D25" s="184"/>
    </row>
    <row r="26" spans="1:4">
      <c r="A26" s="183"/>
      <c r="B26" s="185" t="s">
        <v>358</v>
      </c>
      <c r="C26" s="186"/>
      <c r="D26" s="186"/>
    </row>
    <row r="27" spans="1:4">
      <c r="A27" s="183">
        <v>17</v>
      </c>
      <c r="B27" s="183" t="s">
        <v>359</v>
      </c>
      <c r="C27" s="179" t="s">
        <v>360</v>
      </c>
      <c r="D27" s="179" t="s">
        <v>360</v>
      </c>
    </row>
    <row r="28" spans="1:4">
      <c r="A28" s="183">
        <v>18</v>
      </c>
      <c r="B28" s="183" t="s">
        <v>361</v>
      </c>
      <c r="C28" s="184" t="s">
        <v>362</v>
      </c>
      <c r="D28" s="184" t="s">
        <v>363</v>
      </c>
    </row>
    <row r="29" spans="1:4">
      <c r="A29" s="183">
        <v>19</v>
      </c>
      <c r="B29" s="183" t="s">
        <v>364</v>
      </c>
      <c r="C29" s="179" t="s">
        <v>365</v>
      </c>
      <c r="D29" s="179" t="s">
        <v>365</v>
      </c>
    </row>
    <row r="30" spans="1:4">
      <c r="A30" s="187" t="s">
        <v>135</v>
      </c>
      <c r="B30" s="183" t="s">
        <v>366</v>
      </c>
      <c r="C30" s="179" t="s">
        <v>365</v>
      </c>
      <c r="D30" s="179" t="s">
        <v>365</v>
      </c>
    </row>
    <row r="31" spans="1:4">
      <c r="A31" s="187" t="s">
        <v>138</v>
      </c>
      <c r="B31" s="183" t="s">
        <v>367</v>
      </c>
      <c r="C31" s="179" t="s">
        <v>365</v>
      </c>
      <c r="D31" s="179" t="s">
        <v>365</v>
      </c>
    </row>
    <row r="32" spans="1:4">
      <c r="A32" s="183">
        <v>21</v>
      </c>
      <c r="B32" s="183" t="s">
        <v>368</v>
      </c>
      <c r="C32" s="179" t="s">
        <v>365</v>
      </c>
      <c r="D32" s="179" t="s">
        <v>365</v>
      </c>
    </row>
    <row r="33" spans="1:4">
      <c r="A33" s="183">
        <v>22</v>
      </c>
      <c r="B33" s="183" t="s">
        <v>369</v>
      </c>
      <c r="C33" s="179" t="s">
        <v>370</v>
      </c>
      <c r="D33" s="179" t="s">
        <v>370</v>
      </c>
    </row>
    <row r="34" spans="1:4">
      <c r="A34" s="183">
        <v>23</v>
      </c>
      <c r="B34" s="183" t="s">
        <v>371</v>
      </c>
      <c r="C34" s="179" t="s">
        <v>372</v>
      </c>
      <c r="D34" s="179" t="s">
        <v>372</v>
      </c>
    </row>
    <row r="35" spans="1:4">
      <c r="A35" s="183">
        <v>24</v>
      </c>
      <c r="B35" s="183" t="s">
        <v>373</v>
      </c>
      <c r="C35" s="179" t="s">
        <v>374</v>
      </c>
      <c r="D35" s="179" t="s">
        <v>374</v>
      </c>
    </row>
    <row r="36" spans="1:4">
      <c r="A36" s="183">
        <v>25</v>
      </c>
      <c r="B36" s="183" t="s">
        <v>375</v>
      </c>
      <c r="C36" s="179" t="s">
        <v>374</v>
      </c>
      <c r="D36" s="179" t="s">
        <v>374</v>
      </c>
    </row>
    <row r="37" spans="1:4">
      <c r="A37" s="183">
        <v>26</v>
      </c>
      <c r="B37" s="183" t="s">
        <v>376</v>
      </c>
      <c r="C37" s="179" t="s">
        <v>374</v>
      </c>
      <c r="D37" s="179" t="s">
        <v>374</v>
      </c>
    </row>
    <row r="38" spans="1:4">
      <c r="A38" s="183">
        <v>27</v>
      </c>
      <c r="B38" s="183" t="s">
        <v>377</v>
      </c>
      <c r="C38" s="179" t="s">
        <v>374</v>
      </c>
      <c r="D38" s="179" t="s">
        <v>374</v>
      </c>
    </row>
    <row r="39" spans="1:4">
      <c r="A39" s="183">
        <v>28</v>
      </c>
      <c r="B39" s="183" t="s">
        <v>378</v>
      </c>
      <c r="C39" s="179" t="s">
        <v>374</v>
      </c>
      <c r="D39" s="179" t="s">
        <v>374</v>
      </c>
    </row>
    <row r="40" spans="1:4">
      <c r="A40" s="183">
        <v>29</v>
      </c>
      <c r="B40" s="183" t="s">
        <v>379</v>
      </c>
      <c r="C40" s="179" t="s">
        <v>374</v>
      </c>
      <c r="D40" s="179" t="s">
        <v>374</v>
      </c>
    </row>
    <row r="41" spans="1:4">
      <c r="A41" s="183">
        <v>30</v>
      </c>
      <c r="B41" s="183" t="s">
        <v>380</v>
      </c>
      <c r="C41" s="179" t="s">
        <v>352</v>
      </c>
      <c r="D41" s="179" t="s">
        <v>352</v>
      </c>
    </row>
    <row r="42" spans="1:4" ht="25.5">
      <c r="A42" s="183">
        <v>31</v>
      </c>
      <c r="B42" s="183" t="s">
        <v>381</v>
      </c>
      <c r="C42" s="184" t="s">
        <v>382</v>
      </c>
      <c r="D42" s="184" t="s">
        <v>382</v>
      </c>
    </row>
    <row r="43" spans="1:4">
      <c r="A43" s="183">
        <v>32</v>
      </c>
      <c r="B43" s="183" t="s">
        <v>383</v>
      </c>
      <c r="C43" s="179" t="s">
        <v>384</v>
      </c>
      <c r="D43" s="179" t="s">
        <v>384</v>
      </c>
    </row>
    <row r="44" spans="1:4">
      <c r="A44" s="183">
        <v>33</v>
      </c>
      <c r="B44" s="183" t="s">
        <v>385</v>
      </c>
      <c r="C44" s="179" t="s">
        <v>386</v>
      </c>
      <c r="D44" s="179" t="s">
        <v>386</v>
      </c>
    </row>
    <row r="45" spans="1:4" ht="63.75">
      <c r="A45" s="183">
        <v>34</v>
      </c>
      <c r="B45" s="183" t="s">
        <v>387</v>
      </c>
      <c r="C45" s="184" t="s">
        <v>388</v>
      </c>
      <c r="D45" s="184" t="s">
        <v>388</v>
      </c>
    </row>
    <row r="46" spans="1:4">
      <c r="A46" s="183">
        <v>35</v>
      </c>
      <c r="B46" s="183" t="s">
        <v>389</v>
      </c>
      <c r="C46" s="179" t="s">
        <v>80</v>
      </c>
      <c r="D46" s="179" t="s">
        <v>80</v>
      </c>
    </row>
    <row r="47" spans="1:4">
      <c r="A47" s="183">
        <v>36</v>
      </c>
      <c r="B47" s="183" t="s">
        <v>390</v>
      </c>
      <c r="C47" s="179" t="s">
        <v>365</v>
      </c>
      <c r="D47" s="179" t="s">
        <v>365</v>
      </c>
    </row>
    <row r="48" spans="1:4">
      <c r="A48" s="183">
        <v>37</v>
      </c>
      <c r="B48" s="183" t="s">
        <v>391</v>
      </c>
      <c r="C48" s="179" t="s">
        <v>374</v>
      </c>
      <c r="D48" s="179" t="s">
        <v>374</v>
      </c>
    </row>
    <row r="49" spans="1:4">
      <c r="A49" s="218" t="s">
        <v>392</v>
      </c>
      <c r="B49" s="219"/>
      <c r="C49" s="219"/>
      <c r="D49" s="219"/>
    </row>
    <row r="50" spans="1:4">
      <c r="A50" s="170"/>
      <c r="B50" s="170"/>
      <c r="C50" s="171"/>
      <c r="D50" s="171"/>
    </row>
    <row r="51" spans="1:4">
      <c r="A51" s="170"/>
      <c r="B51" s="170"/>
      <c r="C51" s="171"/>
      <c r="D51" s="171"/>
    </row>
    <row r="52" spans="1:4">
      <c r="B52" s="188" t="s">
        <v>393</v>
      </c>
    </row>
  </sheetData>
  <mergeCells count="2">
    <mergeCell ref="A6:D6"/>
    <mergeCell ref="A49:D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Y14"/>
  <sheetViews>
    <sheetView showGridLines="0" workbookViewId="0">
      <selection activeCell="C12" sqref="B12:C12"/>
    </sheetView>
  </sheetViews>
  <sheetFormatPr defaultColWidth="11.42578125" defaultRowHeight="15"/>
  <cols>
    <col min="1" max="1" width="80.42578125" style="94" customWidth="1"/>
    <col min="2" max="2" width="15.140625" style="94" customWidth="1"/>
    <col min="3" max="24" width="13.85546875" style="94" customWidth="1"/>
    <col min="25" max="25" width="12" style="94" customWidth="1"/>
    <col min="26" max="271" width="9.140625" style="94" customWidth="1"/>
    <col min="272" max="16384" width="11.42578125" style="94"/>
  </cols>
  <sheetData>
    <row r="1" spans="1:25">
      <c r="A1" s="154" t="s">
        <v>21</v>
      </c>
      <c r="B1" s="154"/>
    </row>
    <row r="3" spans="1:25" s="30" customFormat="1" ht="25.5">
      <c r="A3" s="112" t="s">
        <v>394</v>
      </c>
      <c r="B3" s="113" t="s">
        <v>395</v>
      </c>
      <c r="C3" s="113" t="s">
        <v>396</v>
      </c>
      <c r="D3" s="113" t="s">
        <v>397</v>
      </c>
      <c r="E3" s="113" t="s">
        <v>398</v>
      </c>
      <c r="F3" s="113" t="s">
        <v>399</v>
      </c>
      <c r="G3" s="113" t="s">
        <v>400</v>
      </c>
      <c r="H3" s="113" t="s">
        <v>401</v>
      </c>
      <c r="I3" s="113" t="s">
        <v>402</v>
      </c>
      <c r="J3" s="113" t="s">
        <v>403</v>
      </c>
      <c r="K3" s="113" t="s">
        <v>404</v>
      </c>
      <c r="L3" s="113" t="s">
        <v>405</v>
      </c>
      <c r="M3" s="113" t="s">
        <v>406</v>
      </c>
      <c r="N3" s="113" t="s">
        <v>407</v>
      </c>
      <c r="O3" s="113" t="s">
        <v>408</v>
      </c>
      <c r="P3" s="113" t="s">
        <v>409</v>
      </c>
      <c r="Q3" s="113" t="s">
        <v>410</v>
      </c>
      <c r="R3" s="113" t="s">
        <v>411</v>
      </c>
      <c r="S3" s="113" t="s">
        <v>412</v>
      </c>
      <c r="T3" s="113" t="s">
        <v>413</v>
      </c>
      <c r="U3" s="113" t="s">
        <v>414</v>
      </c>
      <c r="V3" s="113" t="s">
        <v>415</v>
      </c>
      <c r="W3" s="113" t="s">
        <v>416</v>
      </c>
      <c r="X3" s="113" t="s">
        <v>417</v>
      </c>
      <c r="Y3" s="113" t="s">
        <v>418</v>
      </c>
    </row>
    <row r="4" spans="1:25" s="30" customFormat="1">
      <c r="A4" s="117" t="s">
        <v>62</v>
      </c>
      <c r="B4" s="117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>
      <c r="A5" s="137" t="s">
        <v>25</v>
      </c>
      <c r="B5" s="95">
        <v>3006.3</v>
      </c>
      <c r="C5" s="95">
        <v>3033.3326179999999</v>
      </c>
      <c r="D5" s="95">
        <v>3060.9266929999999</v>
      </c>
      <c r="E5" s="95">
        <v>3060.9655090000001</v>
      </c>
      <c r="F5" s="95">
        <v>2840.097988</v>
      </c>
      <c r="G5" s="95">
        <v>2845.5501869999998</v>
      </c>
      <c r="H5" s="95">
        <v>2867.2</v>
      </c>
      <c r="I5" s="95">
        <v>2977.147379</v>
      </c>
      <c r="J5" s="95">
        <v>2775</v>
      </c>
      <c r="K5" s="95">
        <v>2774.9244399999998</v>
      </c>
      <c r="L5" s="95">
        <v>2796.4485920000002</v>
      </c>
      <c r="M5" s="95">
        <v>2803.6189039999999</v>
      </c>
      <c r="N5" s="95">
        <v>2640.9</v>
      </c>
      <c r="O5" s="95">
        <v>2650.6</v>
      </c>
      <c r="P5" s="95">
        <v>2677.3</v>
      </c>
      <c r="Q5" s="95">
        <v>2732.6309999999999</v>
      </c>
      <c r="R5" s="95">
        <v>2606.4669119999999</v>
      </c>
      <c r="S5" s="95">
        <v>2612.2364779999998</v>
      </c>
      <c r="T5" s="95">
        <v>2619.5334039999998</v>
      </c>
      <c r="U5" s="95">
        <v>2623.6813876419301</v>
      </c>
      <c r="V5" s="95">
        <v>2512.8670000000002</v>
      </c>
      <c r="W5" s="95">
        <v>2517.3967769999999</v>
      </c>
      <c r="X5" s="95">
        <v>2514.2211197120801</v>
      </c>
      <c r="Y5" s="95">
        <v>2524.344960807</v>
      </c>
    </row>
    <row r="6" spans="1:25">
      <c r="A6" s="138" t="s">
        <v>419</v>
      </c>
      <c r="B6" s="96">
        <v>6.3</v>
      </c>
      <c r="C6" s="96">
        <v>6.3</v>
      </c>
      <c r="D6" s="96">
        <v>6.3</v>
      </c>
      <c r="E6" s="96">
        <v>7.1098280000000003</v>
      </c>
      <c r="F6" s="96">
        <v>4.9000000000000004</v>
      </c>
      <c r="G6" s="96">
        <v>4.9000000000000004</v>
      </c>
      <c r="H6" s="96">
        <v>4.9000000000000004</v>
      </c>
      <c r="I6" s="96">
        <v>1.4</v>
      </c>
      <c r="J6" s="96">
        <v>4.9000000000000004</v>
      </c>
      <c r="K6" s="96">
        <v>6.8596870000000001</v>
      </c>
      <c r="L6" s="96">
        <v>1.6461460000000001</v>
      </c>
      <c r="M6" s="96">
        <v>1.5371779999999999</v>
      </c>
      <c r="N6" s="96">
        <v>4.9000000000000004</v>
      </c>
      <c r="O6" s="96"/>
      <c r="P6" s="96"/>
      <c r="Q6" s="96">
        <v>0</v>
      </c>
      <c r="R6" s="96">
        <v>0</v>
      </c>
      <c r="S6" s="96">
        <v>1.162371</v>
      </c>
      <c r="T6" s="96">
        <v>0.80433299999999996</v>
      </c>
      <c r="U6" s="96">
        <v>0</v>
      </c>
      <c r="V6" s="96">
        <v>5.2728140000000003</v>
      </c>
      <c r="W6" s="96">
        <v>8.2392009999999996</v>
      </c>
      <c r="X6" s="96">
        <v>6.335045</v>
      </c>
      <c r="Y6" s="96">
        <v>0</v>
      </c>
    </row>
    <row r="7" spans="1:25">
      <c r="A7" s="138" t="s">
        <v>420</v>
      </c>
      <c r="B7" s="96">
        <v>8.6999999999999993</v>
      </c>
      <c r="C7" s="96">
        <v>8.8639309999999991</v>
      </c>
      <c r="D7" s="96">
        <v>8.8778699999999997</v>
      </c>
      <c r="E7" s="96">
        <v>7.7254870000000002</v>
      </c>
      <c r="F7" s="96">
        <v>2.9</v>
      </c>
      <c r="G7" s="96">
        <v>2.15571</v>
      </c>
      <c r="H7" s="96">
        <v>2.5</v>
      </c>
      <c r="I7" s="96">
        <v>5.4</v>
      </c>
      <c r="J7" s="96">
        <v>2.8</v>
      </c>
      <c r="K7" s="96">
        <v>2.8367360000000001</v>
      </c>
      <c r="L7" s="96">
        <v>6.4103430000000001</v>
      </c>
      <c r="M7" s="96">
        <v>6.2542879999999998</v>
      </c>
      <c r="N7" s="96">
        <v>2.2999999999999998</v>
      </c>
      <c r="O7" s="96">
        <v>9.3000000000000007</v>
      </c>
      <c r="P7" s="96">
        <v>7.5</v>
      </c>
      <c r="Q7" s="96">
        <v>5.5913440000000003</v>
      </c>
      <c r="R7" s="96">
        <v>4.7561</v>
      </c>
      <c r="S7" s="96">
        <v>4.9600119999999999</v>
      </c>
      <c r="T7" s="96">
        <v>5.1138110000000001</v>
      </c>
      <c r="U7" s="96">
        <v>5.1205999999999996</v>
      </c>
      <c r="V7" s="96">
        <v>5.8333500000000003</v>
      </c>
      <c r="W7" s="96">
        <v>4.3704400000000003</v>
      </c>
      <c r="X7" s="96">
        <v>5.0568499999999998</v>
      </c>
      <c r="Y7" s="96">
        <v>4.2535999999999996</v>
      </c>
    </row>
    <row r="8" spans="1:25">
      <c r="A8" s="138" t="s">
        <v>421</v>
      </c>
      <c r="B8" s="96">
        <v>1438</v>
      </c>
      <c r="C8" s="96">
        <v>1144.022219</v>
      </c>
      <c r="D8" s="96">
        <v>1023.958088</v>
      </c>
      <c r="E8" s="96">
        <v>955.11756400000002</v>
      </c>
      <c r="F8" s="96">
        <v>983.3</v>
      </c>
      <c r="G8" s="96">
        <v>988.80699700000002</v>
      </c>
      <c r="H8" s="96">
        <v>959.5</v>
      </c>
      <c r="I8" s="96">
        <v>899.4</v>
      </c>
      <c r="J8" s="96">
        <v>993.9</v>
      </c>
      <c r="K8" s="96">
        <v>1166.1360569999999</v>
      </c>
      <c r="L8" s="96">
        <v>940.44162600000004</v>
      </c>
      <c r="M8" s="96">
        <v>931.96992799999998</v>
      </c>
      <c r="N8" s="96">
        <v>994.6</v>
      </c>
      <c r="O8" s="96">
        <v>1008</v>
      </c>
      <c r="P8" s="96">
        <v>1021.2</v>
      </c>
      <c r="Q8" s="96">
        <v>1005.253215</v>
      </c>
      <c r="R8" s="96">
        <v>987.29900499999997</v>
      </c>
      <c r="S8" s="96">
        <v>1018.310954</v>
      </c>
      <c r="T8" s="96">
        <v>959.12780999999995</v>
      </c>
      <c r="U8" s="96">
        <v>982.80742125999996</v>
      </c>
      <c r="V8" s="96">
        <v>942.75375803999998</v>
      </c>
      <c r="W8" s="96">
        <v>973.90155635999997</v>
      </c>
      <c r="X8" s="96">
        <v>934.83356169000001</v>
      </c>
      <c r="Y8" s="96">
        <v>878.08776980000005</v>
      </c>
    </row>
    <row r="9" spans="1:25">
      <c r="A9" s="138" t="s">
        <v>422</v>
      </c>
      <c r="B9" s="96">
        <v>36854.699999999997</v>
      </c>
      <c r="C9" s="96">
        <v>34713.336197999997</v>
      </c>
      <c r="D9" s="96">
        <v>33101.154546999998</v>
      </c>
      <c r="E9" s="96">
        <v>32281.212246999999</v>
      </c>
      <c r="F9" s="96">
        <v>32180.400000000001</v>
      </c>
      <c r="G9" s="96">
        <v>31175.721377999998</v>
      </c>
      <c r="H9" s="96">
        <v>30493</v>
      </c>
      <c r="I9" s="96">
        <v>29481.8</v>
      </c>
      <c r="J9" s="96">
        <v>29093.9</v>
      </c>
      <c r="K9" s="96">
        <v>28796.740882999999</v>
      </c>
      <c r="L9" s="96">
        <v>28617.540497999998</v>
      </c>
      <c r="M9" s="96">
        <v>29046.520047000002</v>
      </c>
      <c r="N9" s="96">
        <v>30716.3</v>
      </c>
      <c r="O9" s="96">
        <v>31131.9</v>
      </c>
      <c r="P9" s="96">
        <v>31200.1</v>
      </c>
      <c r="Q9" s="96">
        <v>30788.66073</v>
      </c>
      <c r="R9" s="96">
        <v>30392.5</v>
      </c>
      <c r="S9" s="96">
        <v>30006.424472999999</v>
      </c>
      <c r="T9" s="96">
        <v>29938.018272000001</v>
      </c>
      <c r="U9" s="96">
        <v>29892.978039185498</v>
      </c>
      <c r="V9" s="96">
        <v>29955.36261896</v>
      </c>
      <c r="W9" s="96">
        <v>28187.859479080002</v>
      </c>
      <c r="X9" s="96">
        <v>27500.628373830001</v>
      </c>
      <c r="Y9" s="96">
        <v>26719.360425340001</v>
      </c>
    </row>
    <row r="10" spans="1:25">
      <c r="A10" s="138" t="s">
        <v>423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>
        <v>0</v>
      </c>
      <c r="T10" s="96"/>
      <c r="U10" s="96"/>
      <c r="V10" s="96"/>
      <c r="W10" s="96"/>
      <c r="X10" s="96"/>
      <c r="Y10" s="96">
        <v>0</v>
      </c>
    </row>
    <row r="11" spans="1:25">
      <c r="A11" s="137" t="s">
        <v>424</v>
      </c>
      <c r="B11" s="95">
        <f t="shared" ref="B11:D11" si="0">SUM(B6:B10)</f>
        <v>38307.699999999997</v>
      </c>
      <c r="C11" s="95">
        <f t="shared" si="0"/>
        <v>35872.522347999999</v>
      </c>
      <c r="D11" s="95">
        <f t="shared" si="0"/>
        <v>34140.290504999997</v>
      </c>
      <c r="E11" s="95">
        <f>SUM(E6:E10)</f>
        <v>33251.165126</v>
      </c>
      <c r="F11" s="95">
        <v>33171.599999999999</v>
      </c>
      <c r="G11" s="95">
        <v>32171.584084999999</v>
      </c>
      <c r="H11" s="95">
        <v>31459.9</v>
      </c>
      <c r="I11" s="95">
        <v>30388</v>
      </c>
      <c r="J11" s="95">
        <v>30095.599999999999</v>
      </c>
      <c r="K11" s="95">
        <v>29972.573363</v>
      </c>
      <c r="L11" s="95">
        <v>29566.038613000001</v>
      </c>
      <c r="M11" s="95">
        <v>29986.281441000003</v>
      </c>
      <c r="N11" s="95">
        <v>31718.1</v>
      </c>
      <c r="O11" s="95">
        <v>32149.200000000001</v>
      </c>
      <c r="P11" s="95">
        <v>32228.799999999999</v>
      </c>
      <c r="Q11" s="95">
        <v>31799.505289000001</v>
      </c>
      <c r="R11" s="95">
        <v>31384.555104999999</v>
      </c>
      <c r="S11" s="95">
        <v>31030.857809999998</v>
      </c>
      <c r="T11" s="95">
        <v>30903.064226000002</v>
      </c>
      <c r="U11" s="95">
        <v>30880.906060445497</v>
      </c>
      <c r="V11" s="95">
        <v>30909.222540999999</v>
      </c>
      <c r="W11" s="95">
        <v>29174.370676440001</v>
      </c>
      <c r="X11" s="95">
        <v>28446.853830520002</v>
      </c>
      <c r="Y11" s="95">
        <v>27601.701795140001</v>
      </c>
    </row>
    <row r="12" spans="1:25">
      <c r="A12" s="137" t="s">
        <v>425</v>
      </c>
      <c r="B12" s="97">
        <f t="shared" ref="B12:E12" si="1">B5/B11</f>
        <v>7.8477695084800195E-2</v>
      </c>
      <c r="C12" s="97">
        <f t="shared" si="1"/>
        <v>8.4558665503740846E-2</v>
      </c>
      <c r="D12" s="97">
        <f t="shared" si="1"/>
        <v>8.9657312451741258E-2</v>
      </c>
      <c r="E12" s="97">
        <f t="shared" si="1"/>
        <v>9.2055887286985535E-2</v>
      </c>
      <c r="F12" s="97">
        <v>8.5618359922343207E-2</v>
      </c>
      <c r="G12" s="97">
        <v>8.8449178613083518E-2</v>
      </c>
      <c r="H12" s="97">
        <v>9.11E-2</v>
      </c>
      <c r="I12" s="97">
        <v>9.7971152395682506E-2</v>
      </c>
      <c r="J12" s="97">
        <v>9.2200000000000004E-2</v>
      </c>
      <c r="K12" s="97">
        <v>9.2582121874978482E-2</v>
      </c>
      <c r="L12" s="97">
        <v>9.4583134000590111E-2</v>
      </c>
      <c r="M12" s="97">
        <v>9.3496718141470994E-2</v>
      </c>
      <c r="N12" s="97">
        <v>8.3261607725557338E-2</v>
      </c>
      <c r="O12" s="97">
        <v>8.2446841601035173E-2</v>
      </c>
      <c r="P12" s="97">
        <v>8.3071662612321906E-2</v>
      </c>
      <c r="Q12" s="97">
        <v>8.5933129310199183E-2</v>
      </c>
      <c r="R12" s="97">
        <v>8.3049350334258948E-2</v>
      </c>
      <c r="S12" s="97">
        <v>8.4181897064997707E-2</v>
      </c>
      <c r="T12" s="97">
        <v>8.4766137909265321E-2</v>
      </c>
      <c r="U12" s="97">
        <v>8.4961282629026594E-2</v>
      </c>
      <c r="V12" s="97">
        <v>8.1298292011931728E-2</v>
      </c>
      <c r="W12" s="97">
        <v>8.6287954757253565E-2</v>
      </c>
      <c r="X12" s="97">
        <v>8.8383099751250097E-2</v>
      </c>
      <c r="Y12" s="97">
        <v>9.1456134826131505E-2</v>
      </c>
    </row>
    <row r="14" spans="1:25">
      <c r="A14" s="136" t="s">
        <v>47</v>
      </c>
      <c r="B14" s="136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>
        <v>42369</v>
      </c>
      <c r="S14" s="98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e2954e-3b3e-49e0-b421-d5ffb8c44d93">
      <Terms xmlns="http://schemas.microsoft.com/office/infopath/2007/PartnerControls"/>
    </lcf76f155ced4ddcb4097134ff3c332f>
    <TaxCatchAll xmlns="b3010ef0-291e-4955-83c6-b273b5fbcc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3897DF7190F4C94B1B168E0BA8E76" ma:contentTypeVersion="11" ma:contentTypeDescription="Create a new document." ma:contentTypeScope="" ma:versionID="f32c95f40014d489619c048b147dd73e">
  <xsd:schema xmlns:xsd="http://www.w3.org/2001/XMLSchema" xmlns:xs="http://www.w3.org/2001/XMLSchema" xmlns:p="http://schemas.microsoft.com/office/2006/metadata/properties" xmlns:ns2="0ee2954e-3b3e-49e0-b421-d5ffb8c44d93" xmlns:ns3="b3010ef0-291e-4955-83c6-b273b5fbcc9e" targetNamespace="http://schemas.microsoft.com/office/2006/metadata/properties" ma:root="true" ma:fieldsID="90f591e650ccd22f1665ecb02917d9e1" ns2:_="" ns3:_="">
    <xsd:import namespace="0ee2954e-3b3e-49e0-b421-d5ffb8c44d93"/>
    <xsd:import namespace="b3010ef0-291e-4955-83c6-b273b5fbc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2954e-3b3e-49e0-b421-d5ffb8c4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0ef0-291e-4955-83c6-b273b5fbcc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c73201-b29f-4ad5-88cb-a33e8d5cac17}" ma:internalName="TaxCatchAll" ma:showField="CatchAllData" ma:web="b3010ef0-291e-4955-83c6-b273b5fbc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63596-703F-4FE2-A868-5B7810007962}"/>
</file>

<file path=customXml/itemProps2.xml><?xml version="1.0" encoding="utf-8"?>
<ds:datastoreItem xmlns:ds="http://schemas.openxmlformats.org/officeDocument/2006/customXml" ds:itemID="{4DB1DDDE-60EF-4951-A0D4-9915C605E47C}"/>
</file>

<file path=customXml/itemProps3.xml><?xml version="1.0" encoding="utf-8"?>
<ds:datastoreItem xmlns:ds="http://schemas.openxmlformats.org/officeDocument/2006/customXml" ds:itemID="{D63AC2B7-AF5D-4578-B116-D9173D335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Sparebanken Møre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Åsmund Vinje</cp:lastModifiedBy>
  <cp:revision/>
  <dcterms:created xsi:type="dcterms:W3CDTF">2016-02-09T07:10:50Z</dcterms:created>
  <dcterms:modified xsi:type="dcterms:W3CDTF">2026-02-12T00:04:30Z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0x010100E653897DF7190F4C94B1B168E0BA8E76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2025-05-14T06:34:18Z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30c9dc93-9bf8-4c2d-bdcf-966f646fa5cd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