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Økonomi og Styring\Økonomi\RISIKOSTYRING\Pilar lll Offentliggjøring av finansiell informasjon\"/>
    </mc:Choice>
  </mc:AlternateContent>
  <xr:revisionPtr revIDLastSave="0" documentId="13_ncr:1_{76A04879-9EB7-4B5C-BCD1-671629858CAE}" xr6:coauthVersionLast="47" xr6:coauthVersionMax="47" xr10:uidLastSave="{00000000-0000-0000-0000-000000000000}"/>
  <bookViews>
    <workbookView xWindow="0" yWindow="0" windowWidth="25800" windowHeight="21000" tabRatio="972" xr2:uid="{00000000-000D-0000-FFFF-FFFF00000000}"/>
  </bookViews>
  <sheets>
    <sheet name="Innholdsfortegnelse" sheetId="1" r:id="rId1"/>
    <sheet name="1-KM1 oppsumm" sheetId="199" r:id="rId2"/>
    <sheet name="2 konsolidering" sheetId="200" r:id="rId3"/>
    <sheet name="3. Sammenheng EK-ansv.kap" sheetId="201" r:id="rId4"/>
    <sheet name="4. ansv.kapital" sheetId="202" r:id="rId5"/>
    <sheet name="5 - kapitalkrav OV1" sheetId="203" r:id="rId6"/>
    <sheet name="6 - kapitaldekning" sheetId="205" r:id="rId7"/>
    <sheet name="7. avtalevilkår fondsobl m. " sheetId="206" r:id="rId8"/>
    <sheet name="8 Uvektet EK andel" sheetId="204" r:id="rId9"/>
    <sheet name="9 LCR" sheetId="170" r:id="rId10"/>
    <sheet name="10 NSFR" sheetId="171" r:id="rId11"/>
    <sheet name="11 Sikkerhetsstilte eiendeler" sheetId="172" r:id="rId12"/>
  </sheets>
  <definedNames>
    <definedName name="a09978251860849cbb2adc3ca2d653fdb" localSheetId="1" hidden="1">#REF!</definedName>
    <definedName name="a09978251860849cbb2adc3ca2d653fdb" localSheetId="2" hidden="1">#REF!</definedName>
    <definedName name="a09978251860849cbb2adc3ca2d653fdb" localSheetId="3" hidden="1">#REF!</definedName>
    <definedName name="a09978251860849cbb2adc3ca2d653fdb" localSheetId="4" hidden="1">#REF!</definedName>
    <definedName name="a09978251860849cbb2adc3ca2d653fdb" localSheetId="5" hidden="1">#REF!</definedName>
    <definedName name="a09978251860849cbb2adc3ca2d653fdb" localSheetId="6" hidden="1">#REF!</definedName>
    <definedName name="a09978251860849cbb2adc3ca2d653fdb" localSheetId="7" hidden="1">#REF!</definedName>
    <definedName name="a09978251860849cbb2adc3ca2d653fdb" localSheetId="8" hidden="1">#REF!</definedName>
    <definedName name="a09978251860849cbb2adc3ca2d653fdb" hidden="1">#REF!</definedName>
    <definedName name="a1d6478a3358b4ada9ef3d7a1dd1a3e90" localSheetId="1" hidden="1">#REF!</definedName>
    <definedName name="a1d6478a3358b4ada9ef3d7a1dd1a3e90" localSheetId="2" hidden="1">#REF!</definedName>
    <definedName name="a1d6478a3358b4ada9ef3d7a1dd1a3e90" localSheetId="3" hidden="1">#REF!</definedName>
    <definedName name="a1d6478a3358b4ada9ef3d7a1dd1a3e90" localSheetId="4" hidden="1">#REF!</definedName>
    <definedName name="a1d6478a3358b4ada9ef3d7a1dd1a3e90" localSheetId="5" hidden="1">#REF!</definedName>
    <definedName name="a1d6478a3358b4ada9ef3d7a1dd1a3e90" localSheetId="6" hidden="1">#REF!</definedName>
    <definedName name="a1d6478a3358b4ada9ef3d7a1dd1a3e90" localSheetId="7" hidden="1">#REF!</definedName>
    <definedName name="a1d6478a3358b4ada9ef3d7a1dd1a3e90" localSheetId="8" hidden="1">#REF!</definedName>
    <definedName name="a1d6478a3358b4ada9ef3d7a1dd1a3e90" hidden="1">#REF!</definedName>
    <definedName name="a21b5b52847044604a75b8d0683acff0b" localSheetId="1" hidden="1">#REF!</definedName>
    <definedName name="a21b5b52847044604a75b8d0683acff0b" localSheetId="2" hidden="1">#REF!</definedName>
    <definedName name="a21b5b52847044604a75b8d0683acff0b" localSheetId="3" hidden="1">#REF!</definedName>
    <definedName name="a21b5b52847044604a75b8d0683acff0b" localSheetId="4" hidden="1">#REF!</definedName>
    <definedName name="a21b5b52847044604a75b8d0683acff0b" localSheetId="5" hidden="1">#REF!</definedName>
    <definedName name="a21b5b52847044604a75b8d0683acff0b" localSheetId="6" hidden="1">#REF!</definedName>
    <definedName name="a21b5b52847044604a75b8d0683acff0b" localSheetId="7" hidden="1">#REF!</definedName>
    <definedName name="a21b5b52847044604a75b8d0683acff0b" localSheetId="8" hidden="1">#REF!</definedName>
    <definedName name="a21b5b52847044604a75b8d0683acff0b" hidden="1">#REF!</definedName>
    <definedName name="abb1e7357a8f842e8a67274c425abaa5e" localSheetId="1" hidden="1">#REF!</definedName>
    <definedName name="abb1e7357a8f842e8a67274c425abaa5e" localSheetId="2" hidden="1">#REF!</definedName>
    <definedName name="abb1e7357a8f842e8a67274c425abaa5e" localSheetId="3" hidden="1">#REF!</definedName>
    <definedName name="abb1e7357a8f842e8a67274c425abaa5e" localSheetId="4" hidden="1">#REF!</definedName>
    <definedName name="abb1e7357a8f842e8a67274c425abaa5e" localSheetId="5" hidden="1">#REF!</definedName>
    <definedName name="abb1e7357a8f842e8a67274c425abaa5e" localSheetId="6" hidden="1">#REF!</definedName>
    <definedName name="abb1e7357a8f842e8a67274c425abaa5e" localSheetId="8" hidden="1">#REF!</definedName>
    <definedName name="abb1e7357a8f842e8a67274c425abaa5e" hidden="1">#REF!</definedName>
    <definedName name="AS2DocOpenMode" hidden="1">"AS2DocumentEdit"</definedName>
    <definedName name="feilm" localSheetId="1" hidden="1">#REF!</definedName>
    <definedName name="feilm" localSheetId="2" hidden="1">#REF!</definedName>
    <definedName name="feilm" localSheetId="3" hidden="1">#REF!</definedName>
    <definedName name="feilm" localSheetId="4" hidden="1">#REF!</definedName>
    <definedName name="feilm" localSheetId="5" hidden="1">#REF!</definedName>
    <definedName name="feilm" localSheetId="6" hidden="1">#REF!</definedName>
    <definedName name="feilm" localSheetId="7" hidden="1">#REF!</definedName>
    <definedName name="feilm" localSheetId="8" hidden="1">#REF!</definedName>
    <definedName name="feilm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40500.3678703704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Note18" localSheetId="1" hidden="1">#REF!</definedName>
    <definedName name="Note18" localSheetId="2" hidden="1">#REF!</definedName>
    <definedName name="Note18" localSheetId="3" hidden="1">#REF!</definedName>
    <definedName name="Note18" localSheetId="4" hidden="1">#REF!</definedName>
    <definedName name="Note18" localSheetId="5" hidden="1">#REF!</definedName>
    <definedName name="Note18" localSheetId="6" hidden="1">#REF!</definedName>
    <definedName name="Note18" localSheetId="7" hidden="1">#REF!</definedName>
    <definedName name="Note18" localSheetId="8" hidden="1">#REF!</definedName>
    <definedName name="Note18" hidden="1">#REF!</definedName>
    <definedName name="_xlnm.Print_Area" localSheetId="6">'6 - kapitaldekning'!$A$1:$B$3</definedName>
    <definedName name="xxx" localSheetId="1" hidden="1">#REF!</definedName>
    <definedName name="xxx" localSheetId="2" hidden="1">#REF!</definedName>
    <definedName name="xxx" localSheetId="3" hidden="1">#REF!</definedName>
    <definedName name="xxx" localSheetId="4" hidden="1">#REF!</definedName>
    <definedName name="xxx" localSheetId="5" hidden="1">#REF!</definedName>
    <definedName name="xxx" localSheetId="6" hidden="1">#REF!</definedName>
    <definedName name="xxx" localSheetId="8" hidden="1">#REF!</definedName>
    <definedName name="xxx" hidden="1">#REF!</definedName>
    <definedName name="xxxxx" localSheetId="1" hidden="1">#REF!</definedName>
    <definedName name="xxxxx" localSheetId="2" hidden="1">#REF!</definedName>
    <definedName name="xxxxx" localSheetId="3" hidden="1">#REF!</definedName>
    <definedName name="xxxxx" localSheetId="4" hidden="1">#REF!</definedName>
    <definedName name="xxxxx" localSheetId="5" hidden="1">#REF!</definedName>
    <definedName name="xxxxx" localSheetId="6" hidden="1">#REF!</definedName>
    <definedName name="xxxxx" localSheetId="8" hidden="1">#REF!</definedName>
    <definedName name="xxxxx" hidden="1">#REF!</definedName>
    <definedName name="xxxxxxx" localSheetId="1" hidden="1">#REF!</definedName>
    <definedName name="xxxxxxx" localSheetId="2" hidden="1">#REF!</definedName>
    <definedName name="xxxxxxx" localSheetId="3" hidden="1">#REF!</definedName>
    <definedName name="xxxxxxx" localSheetId="4" hidden="1">#REF!</definedName>
    <definedName name="xxxxxxx" localSheetId="5" hidden="1">#REF!</definedName>
    <definedName name="xxxxxxx" localSheetId="6" hidden="1">#REF!</definedName>
    <definedName name="xxxxxxx" localSheetId="8" hidden="1">#REF!</definedName>
    <definedName name="xxxxxxx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99" l="1"/>
  <c r="C22" i="199"/>
  <c r="C16" i="199"/>
  <c r="C15" i="199"/>
  <c r="C14" i="199"/>
  <c r="C10" i="172"/>
  <c r="E21" i="171"/>
  <c r="E12" i="171"/>
  <c r="E27" i="170"/>
  <c r="E25" i="170"/>
  <c r="D25" i="170"/>
  <c r="E17" i="170"/>
  <c r="D17" i="170"/>
  <c r="E12" i="170"/>
  <c r="D12" i="170"/>
  <c r="E9" i="170"/>
  <c r="D9" i="170"/>
  <c r="D10" i="172"/>
  <c r="G21" i="171"/>
  <c r="G12" i="171"/>
  <c r="G27" i="170"/>
  <c r="G25" i="170"/>
  <c r="F25" i="170"/>
  <c r="G17" i="170"/>
  <c r="F17" i="170"/>
  <c r="G12" i="170"/>
  <c r="F12" i="170"/>
  <c r="G9" i="170"/>
  <c r="F9" i="170"/>
  <c r="D26" i="199"/>
  <c r="E22" i="171" l="1"/>
  <c r="E22" i="170"/>
  <c r="E28" i="170" s="1"/>
  <c r="E29" i="170" s="1"/>
  <c r="G22" i="170"/>
  <c r="G28" i="170" s="1"/>
  <c r="G29" i="170" s="1"/>
  <c r="G22" i="171"/>
  <c r="D22" i="199"/>
  <c r="D15" i="199"/>
  <c r="E15" i="199"/>
  <c r="D16" i="199"/>
  <c r="E16" i="199"/>
  <c r="E14" i="199"/>
  <c r="D14" i="199"/>
  <c r="E10" i="172"/>
  <c r="I21" i="171"/>
  <c r="I12" i="171"/>
  <c r="I27" i="170"/>
  <c r="I25" i="170"/>
  <c r="H25" i="170"/>
  <c r="I17" i="170"/>
  <c r="H17" i="170"/>
  <c r="I12" i="170"/>
  <c r="H12" i="170"/>
  <c r="I9" i="170"/>
  <c r="H9" i="170"/>
  <c r="E26" i="199"/>
  <c r="E22" i="199"/>
  <c r="F10" i="172"/>
  <c r="K27" i="170"/>
  <c r="K25" i="170"/>
  <c r="J25" i="170"/>
  <c r="K17" i="170"/>
  <c r="J17" i="170"/>
  <c r="K12" i="170"/>
  <c r="J12" i="170"/>
  <c r="K9" i="170"/>
  <c r="J9" i="170"/>
  <c r="K21" i="171"/>
  <c r="K12" i="171"/>
  <c r="I22" i="171" l="1"/>
  <c r="I22" i="170"/>
  <c r="I28" i="170" s="1"/>
  <c r="I29" i="170" s="1"/>
  <c r="K22" i="171"/>
  <c r="K22" i="170"/>
  <c r="K28" i="170" s="1"/>
  <c r="K29" i="170" s="1"/>
  <c r="F26" i="199" l="1"/>
  <c r="G26" i="199"/>
  <c r="H26" i="199"/>
  <c r="I26" i="199"/>
  <c r="J26" i="199"/>
  <c r="K26" i="199"/>
  <c r="F22" i="199"/>
  <c r="G22" i="199"/>
  <c r="H22" i="199"/>
  <c r="I22" i="199"/>
  <c r="J22" i="199"/>
  <c r="K22" i="199"/>
  <c r="F14" i="199"/>
  <c r="G14" i="199"/>
  <c r="H14" i="199"/>
  <c r="I14" i="199"/>
  <c r="F15" i="199"/>
  <c r="G15" i="199"/>
  <c r="H15" i="199"/>
  <c r="I15" i="199"/>
  <c r="F16" i="199"/>
  <c r="G16" i="199"/>
  <c r="H16" i="199"/>
  <c r="I16" i="199"/>
  <c r="G10" i="172"/>
  <c r="I34" i="199" l="1"/>
  <c r="K34" i="199"/>
  <c r="J34" i="199"/>
  <c r="I30" i="199"/>
  <c r="J30" i="199"/>
  <c r="K30" i="199"/>
  <c r="J14" i="199"/>
  <c r="Q27" i="170" l="1"/>
  <c r="Q25" i="170"/>
  <c r="P25" i="170"/>
  <c r="Q17" i="170"/>
  <c r="P17" i="170"/>
  <c r="Q12" i="170"/>
  <c r="P12" i="170"/>
  <c r="Q9" i="170"/>
  <c r="P9" i="170"/>
  <c r="Q21" i="171"/>
  <c r="Q12" i="171"/>
  <c r="J10" i="172"/>
  <c r="Q22" i="170" l="1"/>
  <c r="Q28" i="170" s="1"/>
  <c r="Q29" i="170" s="1"/>
  <c r="Q22" i="171"/>
  <c r="S27" i="170"/>
  <c r="S25" i="170"/>
  <c r="R25" i="170"/>
  <c r="S17" i="170"/>
  <c r="R17" i="170"/>
  <c r="S12" i="170"/>
  <c r="R12" i="170"/>
  <c r="S9" i="170"/>
  <c r="R9" i="170"/>
  <c r="S21" i="171"/>
  <c r="S12" i="171"/>
  <c r="J23" i="199"/>
  <c r="K23" i="199"/>
  <c r="J15" i="199"/>
  <c r="J16" i="199"/>
  <c r="K14" i="199"/>
  <c r="S22" i="170" l="1"/>
  <c r="S28" i="170" s="1"/>
  <c r="S29" i="170" s="1"/>
  <c r="S22" i="171"/>
  <c r="AA12" i="171" l="1"/>
  <c r="W21" i="171"/>
  <c r="W12" i="171"/>
  <c r="U21" i="171"/>
  <c r="U12" i="171"/>
  <c r="U27" i="170"/>
  <c r="K16" i="199"/>
  <c r="K15" i="199"/>
  <c r="K10" i="172"/>
  <c r="U25" i="170"/>
  <c r="T25" i="170"/>
  <c r="U17" i="170"/>
  <c r="T17" i="170"/>
  <c r="U12" i="170"/>
  <c r="T12" i="170"/>
  <c r="U9" i="170"/>
  <c r="T9" i="170"/>
  <c r="L10" i="172"/>
  <c r="M10" i="172"/>
  <c r="N10" i="172"/>
  <c r="O10" i="172"/>
  <c r="P10" i="172"/>
  <c r="Q10" i="172"/>
  <c r="U22" i="170" l="1"/>
  <c r="U28" i="170" s="1"/>
  <c r="U29" i="170" s="1"/>
  <c r="U22" i="171"/>
  <c r="L34" i="199"/>
  <c r="M34" i="199"/>
  <c r="L30" i="199"/>
  <c r="W27" i="170"/>
  <c r="M11" i="172"/>
  <c r="W22" i="171" l="1"/>
  <c r="W25" i="170" l="1"/>
  <c r="V25" i="170"/>
  <c r="W17" i="170"/>
  <c r="V17" i="170"/>
  <c r="W12" i="170"/>
  <c r="V12" i="170"/>
  <c r="W9" i="170"/>
  <c r="V9" i="170"/>
  <c r="W22" i="170" l="1"/>
  <c r="W28" i="170" s="1"/>
  <c r="W29" i="170" s="1"/>
  <c r="L26" i="199"/>
  <c r="L22" i="199"/>
  <c r="L23" i="199" s="1"/>
  <c r="L16" i="199"/>
  <c r="L15" i="199"/>
  <c r="L14" i="199"/>
  <c r="M16" i="199"/>
  <c r="M15" i="199"/>
  <c r="M14" i="199"/>
  <c r="M29" i="199"/>
  <c r="M30" i="199" s="1"/>
  <c r="AC27" i="170"/>
  <c r="AC25" i="170"/>
  <c r="AC28" i="170" s="1"/>
  <c r="AB25" i="170"/>
  <c r="AC29" i="170" l="1"/>
  <c r="Q11" i="172" l="1"/>
  <c r="P11" i="172"/>
  <c r="AK21" i="171"/>
  <c r="AI21" i="171"/>
  <c r="AG21" i="171"/>
  <c r="AE21" i="171"/>
  <c r="AK12" i="171"/>
  <c r="AI12" i="171"/>
  <c r="AG12" i="171"/>
  <c r="AE12" i="171"/>
  <c r="AQ28" i="170"/>
  <c r="AO28" i="170"/>
  <c r="AM28" i="170"/>
  <c r="AK28" i="170"/>
  <c r="AI28" i="170"/>
  <c r="AG28" i="170"/>
  <c r="AE28" i="170"/>
  <c r="AS27" i="170"/>
  <c r="AQ27" i="170"/>
  <c r="AO27" i="170"/>
  <c r="AM27" i="170"/>
  <c r="AK27" i="170"/>
  <c r="AI27" i="170"/>
  <c r="AG27" i="170"/>
  <c r="AE27" i="170"/>
  <c r="AS25" i="170"/>
  <c r="AS28" i="170" s="1"/>
  <c r="AR25" i="170"/>
  <c r="W34" i="199"/>
  <c r="U34" i="199"/>
  <c r="W30" i="199"/>
  <c r="V30" i="199"/>
  <c r="U30" i="199"/>
  <c r="T30" i="199"/>
  <c r="W22" i="199"/>
  <c r="W23" i="199" s="1"/>
  <c r="V22" i="199"/>
  <c r="V23" i="199" s="1"/>
  <c r="U22" i="199"/>
  <c r="U23" i="199" s="1"/>
  <c r="T22" i="199"/>
  <c r="T23" i="199" s="1"/>
  <c r="AG29" i="170" l="1"/>
  <c r="AK29" i="170"/>
  <c r="AG22" i="171"/>
  <c r="AM29" i="170"/>
  <c r="AO29" i="170"/>
  <c r="AQ29" i="170"/>
  <c r="AE29" i="170"/>
  <c r="AE22" i="171"/>
  <c r="AI22" i="171"/>
  <c r="AK22" i="171"/>
  <c r="AI29" i="170"/>
  <c r="AS29" i="170"/>
  <c r="D101" i="202"/>
  <c r="D87" i="202"/>
  <c r="D77" i="202"/>
  <c r="D78" i="202" s="1"/>
  <c r="D22" i="202"/>
  <c r="D54" i="202" s="1"/>
  <c r="D19" i="202"/>
  <c r="N14" i="199"/>
  <c r="O14" i="199"/>
  <c r="P14" i="199"/>
  <c r="Q14" i="199"/>
  <c r="R14" i="199"/>
  <c r="S14" i="199"/>
  <c r="N15" i="199"/>
  <c r="O15" i="199"/>
  <c r="P15" i="199"/>
  <c r="Q15" i="199"/>
  <c r="R15" i="199"/>
  <c r="S15" i="199"/>
  <c r="N16" i="199"/>
  <c r="O16" i="199"/>
  <c r="P16" i="199"/>
  <c r="Q16" i="199"/>
  <c r="R16" i="199"/>
  <c r="S16" i="199"/>
  <c r="M22" i="199"/>
  <c r="M23" i="199" s="1"/>
  <c r="N22" i="199"/>
  <c r="N23" i="199" s="1"/>
  <c r="O22" i="199"/>
  <c r="O23" i="199" s="1"/>
  <c r="P22" i="199"/>
  <c r="P23" i="199" s="1"/>
  <c r="Q22" i="199"/>
  <c r="Q23" i="199" s="1"/>
  <c r="R22" i="199"/>
  <c r="R23" i="199" s="1"/>
  <c r="S22" i="199"/>
  <c r="S23" i="199" s="1"/>
  <c r="M26" i="199"/>
  <c r="N26" i="199"/>
  <c r="O26" i="199"/>
  <c r="P26" i="199"/>
  <c r="Q26" i="199"/>
  <c r="R26" i="199"/>
  <c r="S26" i="199"/>
  <c r="N28" i="199"/>
  <c r="N29" i="199"/>
  <c r="O29" i="199"/>
  <c r="O30" i="199" s="1"/>
  <c r="P30" i="199"/>
  <c r="Q30" i="199"/>
  <c r="R30" i="199"/>
  <c r="S30" i="199"/>
  <c r="N34" i="199"/>
  <c r="O34" i="199"/>
  <c r="P34" i="199"/>
  <c r="Q34" i="199"/>
  <c r="R34" i="199"/>
  <c r="S34" i="199"/>
  <c r="O11" i="172"/>
  <c r="N11" i="172"/>
  <c r="AB15" i="171"/>
  <c r="Z15" i="171"/>
  <c r="AA15" i="171"/>
  <c r="AA21" i="171" s="1"/>
  <c r="Y15" i="171"/>
  <c r="Y21" i="171" s="1"/>
  <c r="X15" i="171"/>
  <c r="AC15" i="171"/>
  <c r="AC21" i="171" s="1"/>
  <c r="AC12" i="171"/>
  <c r="Y12" i="171"/>
  <c r="Y25" i="170"/>
  <c r="AA25" i="170"/>
  <c r="Z25" i="170"/>
  <c r="X25" i="170"/>
  <c r="Y17" i="170"/>
  <c r="Z17" i="170"/>
  <c r="X17" i="170"/>
  <c r="AA17" i="170"/>
  <c r="AA12" i="170"/>
  <c r="Z12" i="170"/>
  <c r="Y12" i="170"/>
  <c r="X12" i="170"/>
  <c r="X9" i="170"/>
  <c r="AA9" i="170"/>
  <c r="Z9" i="170"/>
  <c r="Y9" i="170"/>
  <c r="AA27" i="170"/>
  <c r="Y27" i="170"/>
  <c r="Y22" i="171" l="1"/>
  <c r="AA22" i="170"/>
  <c r="AA28" i="170" s="1"/>
  <c r="AA29" i="170" s="1"/>
  <c r="AC22" i="171"/>
  <c r="N30" i="199"/>
  <c r="D102" i="202"/>
  <c r="D55" i="202"/>
  <c r="D110" i="202" s="1"/>
  <c r="AA22" i="171"/>
  <c r="Y22" i="170"/>
  <c r="Y28" i="170" s="1"/>
  <c r="Y29" i="170" s="1"/>
  <c r="D79" i="202" l="1"/>
  <c r="D103" i="202" s="1"/>
  <c r="D112" i="202" s="1"/>
  <c r="D118" i="202"/>
  <c r="D111" i="202" l="1"/>
</calcChain>
</file>

<file path=xl/sharedStrings.xml><?xml version="1.0" encoding="utf-8"?>
<sst xmlns="http://schemas.openxmlformats.org/spreadsheetml/2006/main" count="736" uniqueCount="484">
  <si>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</si>
  <si>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</si>
  <si>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</si>
  <si>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</si>
  <si>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</si>
  <si>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</si>
  <si>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</si>
  <si>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</si>
  <si>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</si>
  <si>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</si>
  <si>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</si>
  <si>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</si>
  <si>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</si>
  <si>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</si>
  <si>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</si>
  <si>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</si>
  <si>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</si>
  <si>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</si>
  <si>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</si>
  <si>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</si>
  <si>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</si>
  <si>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</si>
  <si>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</si>
  <si>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</si>
  <si>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</si>
  <si>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</si>
  <si>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</si>
  <si>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</si>
  <si>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</si>
  <si>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Konsern</t>
  </si>
  <si>
    <t>Andre justeringer</t>
  </si>
  <si>
    <t>Uvektet kjernekapitalandel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</si>
  <si>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</si>
  <si>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</si>
  <si>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</si>
  <si>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</si>
  <si>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</si>
  <si>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</si>
  <si>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</si>
  <si>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</si>
  <si>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</si>
  <si>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</si>
  <si>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</si>
  <si>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</si>
  <si>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</si>
  <si>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</si>
  <si>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</si>
  <si>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</si>
  <si>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</si>
  <si>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</si>
  <si>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</si>
  <si>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</si>
  <si>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</si>
  <si>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</si>
  <si>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</si>
  <si>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</si>
  <si>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</si>
  <si>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</si>
  <si>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</si>
  <si>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</si>
  <si>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</si>
  <si>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</si>
  <si>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</si>
  <si>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</si>
  <si>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</si>
  <si>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</si>
  <si>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</si>
  <si>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</si>
  <si>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</si>
  <si>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</si>
  <si>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</si>
  <si>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</si>
  <si>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</si>
  <si>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</si>
  <si>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</si>
  <si>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</si>
  <si>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</si>
  <si>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</si>
  <si>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</si>
  <si>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</si>
  <si>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</si>
  <si>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Konsolidering</t>
  </si>
  <si>
    <t>Selskap</t>
  </si>
  <si>
    <t>Hjemland</t>
  </si>
  <si>
    <t>Hovedvirksomhet</t>
  </si>
  <si>
    <t>Eierandel</t>
  </si>
  <si>
    <t>Stemmeandel</t>
  </si>
  <si>
    <t>Norge</t>
  </si>
  <si>
    <t>Eiendomsmegling</t>
  </si>
  <si>
    <t>Bank</t>
  </si>
  <si>
    <t>Kapitalkrav</t>
  </si>
  <si>
    <t>Ansvarlig lånekapital</t>
  </si>
  <si>
    <t>Fondsobligasjonskapital omfattet av overgangsbestemmelser</t>
  </si>
  <si>
    <t>Beregningsgrunnlag</t>
  </si>
  <si>
    <t>Lokale og regionale myndigheter</t>
  </si>
  <si>
    <t>Foretak</t>
  </si>
  <si>
    <t>Forfalte engasjementer</t>
  </si>
  <si>
    <t>Obligasjoner med fortrinnsrett</t>
  </si>
  <si>
    <t>Egenkapitalposisjoner</t>
  </si>
  <si>
    <t>Øvrige engasjement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</si>
  <si>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</si>
  <si>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</si>
  <si>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</si>
  <si>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</si>
  <si>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</si>
  <si>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</si>
  <si>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</si>
  <si>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KM1</t>
  </si>
  <si>
    <t>Ja</t>
  </si>
  <si>
    <t>LI2</t>
  </si>
  <si>
    <t>CCA</t>
  </si>
  <si>
    <t>LR2</t>
  </si>
  <si>
    <t>Likviditetsrisiko</t>
  </si>
  <si>
    <t>LIQ1</t>
  </si>
  <si>
    <t>LIQ2</t>
  </si>
  <si>
    <t>Utsteder</t>
  </si>
  <si>
    <t>Gjeldende lovgivning for instrumentet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</si>
  <si>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</si>
  <si>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</si>
  <si>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</si>
  <si>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</si>
  <si>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</si>
  <si>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</si>
  <si>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</si>
  <si>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</si>
  <si>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</si>
  <si>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</si>
  <si>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9a</t>
  </si>
  <si>
    <t>Emisjonskurs</t>
  </si>
  <si>
    <t>9b</t>
  </si>
  <si>
    <t>Innløsningskurs</t>
  </si>
  <si>
    <t>Regnskapsmessig klassifisering</t>
  </si>
  <si>
    <t>Opprinnelig utstedelsesdato</t>
  </si>
  <si>
    <t>Evigvarende eller tidsbegrenset</t>
  </si>
  <si>
    <t>Tidsbegrenset</t>
  </si>
  <si>
    <t>Evigvarende</t>
  </si>
  <si>
    <t>Opprinnelig forfallsdato</t>
  </si>
  <si>
    <t>Innløsningsrett for utsteder forutsatt samtykke fra Finanstilsynet</t>
  </si>
  <si>
    <t>Dato for innløsningsrett, eventuell betinget innløsningsrett og innløsningsbeløp</t>
  </si>
  <si>
    <t>Datoer for eventuell etterfølgende innløsningsrett</t>
  </si>
  <si>
    <t>Renter/utbytte</t>
  </si>
  <si>
    <t>Fast eller flytende rente/utbytte</t>
  </si>
  <si>
    <t>Flytende</t>
  </si>
  <si>
    <t>Rentesats og eventuell tilknyttet referanserente</t>
  </si>
  <si>
    <t>Nei</t>
  </si>
  <si>
    <t>20a</t>
  </si>
  <si>
    <t>Full fleksibilitet, delvis fleksibilitet eller pliktig (med hensyn til tidspunkt)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</si>
  <si>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</si>
  <si>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</si>
  <si>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</si>
  <si>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</si>
  <si>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</si>
  <si>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</si>
  <si>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</si>
  <si>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</si>
  <si>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</si>
  <si>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</si>
  <si>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</si>
  <si>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</si>
  <si>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</si>
  <si>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</si>
  <si>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</si>
  <si>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</si>
  <si>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Hvis midlertidig nedskrivning, beskrivelse av oppskrivningsmekanismen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</si>
  <si>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</si>
  <si>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</si>
  <si>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</si>
  <si>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</si>
  <si>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</si>
  <si>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Kvartalsvis</t>
  </si>
  <si>
    <t>Årlig</t>
  </si>
  <si>
    <t>Oppsummering</t>
  </si>
  <si>
    <t>Tall er oppgitt i millioner kroner og prosent om ikke annet er oppgitt.</t>
  </si>
  <si>
    <t>Innskudd fra husholdninger og små ikke-finansielle foretak</t>
  </si>
  <si>
    <t>Avtalevilkårene for ansvarlig lånekapital og fondsobligasjoner</t>
  </si>
  <si>
    <t>Rapportering i henhold til krav om offentliggjøring av opplysninger om ansvarlig kapital</t>
  </si>
  <si>
    <t>Fana Sparebank</t>
  </si>
  <si>
    <t>Entydig identifikasjonskode</t>
  </si>
  <si>
    <t>N00010849813</t>
  </si>
  <si>
    <t>Norsk</t>
  </si>
  <si>
    <t>Selskaps- og konsolidert nivå</t>
  </si>
  <si>
    <t>100 MNOK</t>
  </si>
  <si>
    <t>200 MNOK</t>
  </si>
  <si>
    <t>100 prosent</t>
  </si>
  <si>
    <t>100 prosent av nominell verdi</t>
  </si>
  <si>
    <t>Gjeld  - amortisert kost</t>
  </si>
  <si>
    <t>ingen forfallsdato</t>
  </si>
  <si>
    <t>12.april 2024
100 prosent av nominell verdi
I tillegg "regulatorisk innløsningsrett" til 100 % av nominell verdi med tillegg av påløpte renter</t>
  </si>
  <si>
    <t>Hver rentebetalingsdato etter 12. april 2024</t>
  </si>
  <si>
    <t>NIBOR3M + 3,50 %</t>
  </si>
  <si>
    <t>Vilkår om at det ikke kan betales utbytte hvis det ikke er betalt rente på instrumentet</t>
  </si>
  <si>
    <t>NA</t>
  </si>
  <si>
    <t>Full</t>
  </si>
  <si>
    <t>Kumulativ</t>
  </si>
  <si>
    <t>Ihht enhver tid gjeldende regulering samt forvaltningspraksis for nedskrivning</t>
  </si>
  <si>
    <t>Endelig eller midlertidig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</si>
  <si>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</si>
  <si>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</t>
  </si>
  <si>
    <t>(1) N/A hvis spørsmålet ikke er relevant.</t>
  </si>
  <si>
    <t>Pilar 2 krav</t>
  </si>
  <si>
    <t>Fana Sparebank Eiendom AS</t>
  </si>
  <si>
    <t>Fana Sparebank Boligkreditt AS</t>
  </si>
  <si>
    <t>Kredittforetak</t>
  </si>
  <si>
    <t>Morselskap Fana Sparebank</t>
  </si>
  <si>
    <t>Sammenheng mellom postene i regnskapet og regulatorisk ansvarlig kapital</t>
  </si>
  <si>
    <t>Millioner</t>
  </si>
  <si>
    <t>Sparebankenes fond / annen EK</t>
  </si>
  <si>
    <t>Gavefond</t>
  </si>
  <si>
    <t>Fond for vurderingsforskjeller</t>
  </si>
  <si>
    <t>Minoritetsinteresser</t>
  </si>
  <si>
    <t>Sum bokført egenkapital</t>
  </si>
  <si>
    <t>Fradrag</t>
  </si>
  <si>
    <t>Goodwilll, utsatt skattefordel og andre immaterielle eiendeler</t>
  </si>
  <si>
    <t>Urealiserte gevinster aksjer tilgjengelig for salg</t>
  </si>
  <si>
    <t>Verdiregulering egen gjeld</t>
  </si>
  <si>
    <t>Verdijustering for krav om forsvarlig verdsettelse</t>
  </si>
  <si>
    <t>Fradrag for Investeringer i andre selskaper i finansiell sektor</t>
  </si>
  <si>
    <t>Fondsobligasjoner</t>
  </si>
  <si>
    <t>Finansfradrag - uvesetlige eierandeler</t>
  </si>
  <si>
    <t xml:space="preserve">Innbetalt ansvarlig lånekapital  </t>
  </si>
  <si>
    <t>Tillegg for 36 % netto urealisert gevinst aksjer tilgjengelig for salg</t>
  </si>
  <si>
    <t>Sammensetning av ansvarlig kapital</t>
  </si>
  <si>
    <t>Ren kjernekapital: Instrumenter og opptjent kapital</t>
  </si>
  <si>
    <t>(B) 
Referanser til artikler i forordningen (CRR)</t>
  </si>
  <si>
    <t>(C) 
Beløp omfattet av overgangsregler</t>
  </si>
  <si>
    <t>Kapitalinstrumenter og tilhørende overkursfond</t>
  </si>
  <si>
    <t>26 (1), 27, 28, 29, EBA list 26 (3)</t>
  </si>
  <si>
    <t>herav: instrumenttype 1</t>
  </si>
  <si>
    <t>EBA list 26 (3)</t>
  </si>
  <si>
    <t>herav: instrumenttype 2</t>
  </si>
  <si>
    <t>herav: instrumenttype 3</t>
  </si>
  <si>
    <t>Opptjent egenkapital i form av tidligere års tilbakeholdte resultater</t>
  </si>
  <si>
    <t>26 (1) (c)</t>
  </si>
  <si>
    <t>Akkumulerte andre inntekter og kostnader og andre fond o.l.</t>
  </si>
  <si>
    <t>26 (1)</t>
  </si>
  <si>
    <t>3a</t>
  </si>
  <si>
    <t>Avsetning for generell bankrisiko</t>
  </si>
  <si>
    <t>26 (1) (f)</t>
  </si>
  <si>
    <t>Rene kjernekapitalinstrumenter omfattet av overgangsbestemmelser</t>
  </si>
  <si>
    <t>486 (2)</t>
  </si>
  <si>
    <t>Statlige innskudd av ren kjernekapital omfattet av overgangsbestemmelser</t>
  </si>
  <si>
    <t>483 (2)</t>
  </si>
  <si>
    <t>84, 479, 480</t>
  </si>
  <si>
    <t>5a</t>
  </si>
  <si>
    <t>Revidert delårsoverskudd fratrukket påregnelig skatt mv. og utbytte</t>
  </si>
  <si>
    <t>26 (2)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</si>
  <si>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</si>
  <si>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</si>
  <si>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</si>
  <si>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34, 105</t>
  </si>
  <si>
    <t>Immaterielle eiendeler redusert med utsatt skatt (negativt beløp)</t>
  </si>
  <si>
    <t>36 (1) (b), 37, 472 (4)</t>
  </si>
  <si>
    <t>Tomt felt i EØS</t>
  </si>
  <si>
    <t>Utsatt skattefordel som ikke skyldes midlertidige forskjeller redusert med utsatt skatt som kan motregnes (negativt beløp)</t>
  </si>
  <si>
    <t>36 (1) (c), 38, 472 (5)</t>
  </si>
  <si>
    <t>Verdiendringer på sikringsinstrumenter ved kontantstrømsikring</t>
  </si>
  <si>
    <t>33 (a)</t>
  </si>
  <si>
    <t>Positive verdier av justert forventet tap etter kapitalkravsforskriften § 15-7 (tas inn som negativt beløp)</t>
  </si>
  <si>
    <t>36 (1) (d), 40, 159, 472 (6)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</si>
  <si>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</si>
  <si>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</si>
  <si>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</si>
  <si>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(c)</t>
  </si>
  <si>
    <t>Overfinansiering av pensjonsforpliktelser (negativt beløp)</t>
  </si>
  <si>
    <t>36 (1) (e), 41, 472 (7)</t>
  </si>
  <si>
    <t>Direkte, indirekte og syntetiske beholdninger av egne rene kjernekapitalinstrumenter (negativt</t>
  </si>
  <si>
    <t>36 (1) (f), 42, 472 (8)</t>
  </si>
  <si>
    <t>Beholdning av ren kjernekapital i annet selskap i finansiell sektor som har en gjensidig investering av ansvarlig kapital (negativt beløp)</t>
  </si>
  <si>
    <t>36 (1) (g), 44, 472 (9)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</si>
  <si>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</si>
  <si>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36 (1) (h), 43, 45, 46, 49 (2) (3), 79, 472 (10)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</si>
  <si>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</si>
  <si>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36 (1) (i), 43, 45, 47, 48 (1) (b), 49 (1) to (3), 79, 470, 472 (11)</t>
  </si>
  <si>
    <t>Poster som alternativt kan få 1250 % risikovekt (negativt beløp),</t>
  </si>
  <si>
    <t>36 (1) (k)</t>
  </si>
  <si>
    <t>herav: kvalifiserte eiendeler i selskap utenfor finansiell sektor (negativt beløp)</t>
  </si>
  <si>
    <t>36 (1) (k) (i), 89 to 91</t>
  </si>
  <si>
    <t>20c</t>
  </si>
  <si>
    <t>herav: verdipapiriseringsposisjoner (negativt beløp)</t>
  </si>
  <si>
    <t>36 (1) (k) (ii) 
243 (1) (b)
244 (1) (b)
258</t>
  </si>
  <si>
    <t>20d</t>
  </si>
  <si>
    <t>herav: motpartsrisiko for transaksjoner som ikke er avsluttet (negativt beløp)</t>
  </si>
  <si>
    <t>36 (1) (k) (iii), 379 (3)</t>
  </si>
  <si>
    <t>Utsatt skattefordel som skyldes midlertidige forskjeller og som overstiger unntaksgrensen på 10 %, redusert med utsatt skatt som kan motregnes (negativt beløp)</t>
  </si>
  <si>
    <t>36 (1) (c), 38, 48 (1) (a), 470, 472 (5)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</si>
  <si>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</si>
  <si>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</si>
  <si>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</si>
  <si>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(i), 48 (1) (b), 470, 472 (11)</t>
  </si>
  <si>
    <t>herav: utsatt skattefordel som skyldes midlertidige forskjeller (negativt beløp)</t>
  </si>
  <si>
    <t>25a</t>
  </si>
  <si>
    <t>Akkumulert underskudd i inneværende regnskapsår (negativt beløp)</t>
  </si>
  <si>
    <t>36 (1) (a), 472 (3)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</si>
  <si>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</si>
  <si>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</si>
  <si>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</si>
  <si>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</si>
  <si>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</si>
  <si>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</si>
  <si>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</si>
  <si>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</si>
  <si>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</si>
  <si>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</si>
  <si>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</si>
  <si>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</si>
  <si>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</si>
  <si>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36 (1) (j)</t>
  </si>
  <si>
    <t>Sum regulatoriske justeringer i ren kjernekapital</t>
  </si>
  <si>
    <t>Annen godkjent kjernekapital: Instrumenter</t>
  </si>
  <si>
    <t>51, 52</t>
  </si>
  <si>
    <t>herav: klassifisert som egenkapital etter gjeldende regnskapsstandard</t>
  </si>
  <si>
    <t>herav: klassifisert som gjeld etter gjeldende regnskapsstandard</t>
  </si>
  <si>
    <t>486 (3)</t>
  </si>
  <si>
    <t>Statlige innskudd av fondsobligasjonskapital omfattet av overgangsbestemmelser</t>
  </si>
  <si>
    <t>483 (3)</t>
  </si>
  <si>
    <t>Fondsobligasjonskapital utstedt av datterselskaper til tredjeparter som kan medregnes i annen godkjent kjernekapital</t>
  </si>
  <si>
    <t>85, 86, 480</t>
  </si>
  <si>
    <t>herav: instrumenter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</si>
  <si>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</si>
  <si>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</si>
  <si>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</si>
  <si>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52 (1) (b), 56 (a), 57, 475 (2)</t>
  </si>
  <si>
    <t>Beholdning av annen godkjent kjernekapital i annet selskap i finansiell sektor som har en gjensidig investering av ansvarlig kapital (negativt beløp)</t>
  </si>
  <si>
    <t>56 (b), 58, 475 (3)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</si>
  <si>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</si>
  <si>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60, 79, 475 (4)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</si>
  <si>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</si>
  <si>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59, 79, 475 (4)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</si>
  <si>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</si>
  <si>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</si>
  <si>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</si>
  <si>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472, 473(3)(a), 472 (4), 472 (6), 472 (8) (a), 472 (9), 472 (10) (a), 472 (11) (a)</t>
  </si>
  <si>
    <t>41b</t>
  </si>
  <si>
    <t>Fradrag som skal gjøres i annen godkjent kjernekapital, i stedet for tilleggskapital, som følge av overgangsbestemmelser (negativt beløp)</t>
  </si>
  <si>
    <t>477, 477 (3), 477 (4) (a)</t>
  </si>
  <si>
    <t>41c</t>
  </si>
  <si>
    <t>Beløp som skal trekkes fra eller legges til annen godkjent kjernekapital som følge av overgangsbestemmelser for andre filtre og fradrag</t>
  </si>
  <si>
    <t>467, 468, 481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</si>
  <si>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</si>
  <si>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</si>
  <si>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</si>
  <si>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</si>
  <si>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</si>
  <si>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Tilleggskapital: instrumenter og avsetninger</t>
  </si>
  <si>
    <t>62, 63</t>
  </si>
  <si>
    <t>Tilleggskapital omfattet av overgangsbestemmelser</t>
  </si>
  <si>
    <t>486 (4)</t>
  </si>
  <si>
    <t>Statlige innskudd av tilleggskapital omfattet av overgangsbestemmelser</t>
  </si>
  <si>
    <t>483 (4)</t>
  </si>
  <si>
    <t>Ansvarlig lånekapital utstedt av datterselskaper til tredjeparter som kan medregnes i tilleggskapitalen</t>
  </si>
  <si>
    <t>87, 88, 480</t>
  </si>
  <si>
    <t>Tallverdien av negative verdier av justert forventet tap</t>
  </si>
  <si>
    <t>62 (c) &amp; (d)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</si>
  <si>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</si>
  <si>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</si>
  <si>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</si>
  <si>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63 (b) (i), 66 (a), 67, 477 (2)</t>
  </si>
  <si>
    <t>Beholdning av tilleggskapital i annet selskap i finansiell sektor som har en gjensidig investering av ansvarlig kapital (negativt beløp)</t>
  </si>
  <si>
    <t>66 (b), 68, 477 (3)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</si>
  <si>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</si>
  <si>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70, 79, 477 (4)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</si>
  <si>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</si>
  <si>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</si>
  <si>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</si>
  <si>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</si>
  <si>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</si>
  <si>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69, 79, 477 (4)</t>
  </si>
  <si>
    <t>Justeringer i tilleggskapital som følge av overgangsbestemmelser (negativt beløp)</t>
  </si>
  <si>
    <t>56a</t>
  </si>
  <si>
    <t>Fradrag som skal gjøres i tilleggskapital, i stedet for ren kjernekapital, som følge av overgangsbestemmelser (negativt beløp)</t>
  </si>
  <si>
    <t>472, 472(3)(a), 472 (4), 472 (6), 472 (8), 472 (9), 472 (10) (a), 472 (11) (a)</t>
  </si>
  <si>
    <t>56b</t>
  </si>
  <si>
    <t>Fradrag som skal gjøres i tilleggskapital, i stedet for annen godkjent kjernekapital, som følge av overgangsbestemmelser (negativt beløp)</t>
  </si>
  <si>
    <t>475, 475 (2) (a), 475 (3), 475 (4) (a)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</si>
  <si>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</si>
  <si>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</si>
  <si>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</si>
  <si>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</si>
  <si>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59a</t>
  </si>
  <si>
    <t>Økning i beregningsgrunnlaget som følge av overgangsbestemmelser</t>
  </si>
  <si>
    <t>herav: beløp som ikke er trukket fra ren kjernekapital</t>
  </si>
  <si>
    <t>472, 472 (5), 472 (8) (b), 472 (10) (b), 472 (11) (b)</t>
  </si>
  <si>
    <t>herav: beløp som ikke er trukket fra annen godkjent kjernekapital</t>
  </si>
  <si>
    <t>475, 475 (2) (b), 475 (2) ©, 475 (4) (b)</t>
  </si>
  <si>
    <t>herav: beløp som ikke er trukket fra tilleggskapital</t>
  </si>
  <si>
    <t>477, 477 (2) (b), 477 (2) (c), 477 (4) (b)</t>
  </si>
  <si>
    <t>Kapitaldekning og buffere</t>
  </si>
  <si>
    <t>Ren kjernekapitaldekning</t>
  </si>
  <si>
    <t>92 (2) (a), 465</t>
  </si>
  <si>
    <t>92 (2) (b), 465</t>
  </si>
  <si>
    <t>92 (2) (c)</t>
  </si>
  <si>
    <t>Kombinert bufferkrav som prosent av beregningsgrunnlaget</t>
  </si>
  <si>
    <t>CRD 128, 129, 140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</si>
  <si>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</si>
  <si>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</si>
  <si>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</si>
  <si>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</si>
  <si>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</si>
  <si>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</si>
  <si>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</si>
  <si>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</si>
  <si>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</si>
  <si>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</si>
  <si>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36 (1) (h), 45, 46, 472 (10)
56 (c), 59, 60, 475 (4), 66 (c), 69, 70, 477 (4)</t>
  </si>
  <si>
    <t>Beholdninger av ren kjernekapital i andre selskaper i finansiell sektor der institusjonen har en vesentlig investering, som samlet er under grensen på 10 %. Beløp regnet etter fradrag som er tillatt for korte posisjoner.</t>
  </si>
  <si>
    <t>36 (1) (i), 45, 48, 470, 472 (11)</t>
  </si>
  <si>
    <t>Utsatt skattefordel som skyldes midlertidige forskjeller redusert med utsatt skatt som kan motregnes, som er under grensen på 10 %.</t>
  </si>
  <si>
    <t>36 (1) (c), 38, 48, 470, 472 (5)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</si>
  <si>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</si>
  <si>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</si>
  <si>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</si>
  <si>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</si>
  <si>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</si>
  <si>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</si>
  <si>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(3), 486 (2) &amp; (5)</t>
  </si>
  <si>
    <t>Overskytende ren kjernekapital omfattet av overgangsbestemmelser</t>
  </si>
  <si>
    <t>Grense for medregning av fondsobligasjonskapital omfattet av overgangsbestemmelser</t>
  </si>
  <si>
    <t>484 (4), 486 (3) &amp; (5)</t>
  </si>
  <si>
    <t>Overskytende fondsobligasjonskapital omfattet av overgangsbestemmelser</t>
  </si>
  <si>
    <t>Grense for medregning av ansvarlig lånekapital omfattet av overgangsbestemmelser</t>
  </si>
  <si>
    <t>484 (5), 486 (4) &amp; (5)</t>
  </si>
  <si>
    <t>Overskytende ansvarlig lånekapital omfattet av overgangsbestemmelser</t>
  </si>
  <si>
    <t>Spesifikasjon av samlet kapitalkrav</t>
  </si>
  <si>
    <t>Standardmetoden</t>
  </si>
  <si>
    <t>Institusjoner</t>
  </si>
  <si>
    <t>Massemarkedssegment</t>
  </si>
  <si>
    <t>Engasjementer med pantesikkerhet i eiendom</t>
  </si>
  <si>
    <t>Engasjement med særlig høy risiko</t>
  </si>
  <si>
    <t>Andeler i verdipapirfond</t>
  </si>
  <si>
    <t>Samlet kapitalkrav for kreditt-, motparts- og forringelsesrisiko: (Standardmetoden)</t>
  </si>
  <si>
    <t>Samlet kapitalkrav for operasjonell risiko (Basismetode)</t>
  </si>
  <si>
    <t>Markedrisiko - CVA tilllegg</t>
  </si>
  <si>
    <t>Sum beregningsgrunnlag/kapitalkrav</t>
  </si>
  <si>
    <t>Beregning av uvektet kjernekapitalandel</t>
  </si>
  <si>
    <t>Reinvesteringskostnader for derivater</t>
  </si>
  <si>
    <t>Fremtidig eksponering for derivatkontrakter</t>
  </si>
  <si>
    <t>Poster utenom balansen</t>
  </si>
  <si>
    <t>Lån, fordringer og øvrige eiendeler</t>
  </si>
  <si>
    <t>Regulatoriske justeringer i kjernekapitalen</t>
  </si>
  <si>
    <t>Samlet eksponeringsmål</t>
  </si>
  <si>
    <t>Krav ren kjernekapital</t>
  </si>
  <si>
    <t>Minimumskrav til ren kjernekapital 4,5 %</t>
  </si>
  <si>
    <t>Bufferkrav:</t>
  </si>
  <si>
    <t>Pilar 2 krav fastsatt av Finanstilsynet (2,5 % fra 30.6.2017)</t>
  </si>
  <si>
    <t>Bevaringsbuffer (2,5 %)</t>
  </si>
  <si>
    <t>Motsyklisk buffer (1,0 % fra 13.03.20)</t>
  </si>
  <si>
    <t>Systemrisikobuffer (3 % fra 1.7.2014)</t>
  </si>
  <si>
    <t>Bufferkrav i ren kjernekapital</t>
  </si>
  <si>
    <t>Samlet krav til ren kjernekapital</t>
  </si>
  <si>
    <t>Tilgjengelig ren kjernekapital</t>
  </si>
  <si>
    <t xml:space="preserve">Ren kjernekapital </t>
  </si>
  <si>
    <t xml:space="preserve">      Beregningsgrunnlag</t>
  </si>
  <si>
    <t>2020 - 12- 31
Konsern
(NOK millioner)</t>
  </si>
  <si>
    <t>Tall er oppgitt i millioner kroner og prosent om ikke annet er oppgitt. Alle tall er konsernstørrelser</t>
  </si>
  <si>
    <t>Sammenhengen mellom bokført egenkapital og ansvarlig kapital</t>
  </si>
  <si>
    <t>Skjema for offentliggjøring av de viktigste avtalevilkårene for kapitalinstrumenter ( 1 )</t>
  </si>
  <si>
    <t>30.06.2021
Konsen</t>
  </si>
  <si>
    <t>31.12.2020
Konsen</t>
  </si>
  <si>
    <t>30.09.20
Konsen</t>
  </si>
  <si>
    <t>30.06.20
Konsen</t>
  </si>
  <si>
    <t>31.03.20
Konsen</t>
  </si>
  <si>
    <t>31.12.2019
Konsen</t>
  </si>
  <si>
    <t>31.03.2021
Konsen</t>
  </si>
  <si>
    <t>30.09.2021
Konsen</t>
  </si>
  <si>
    <t>31.12.2021
Konsen</t>
  </si>
  <si>
    <t>31.03.2022
Konsen</t>
  </si>
  <si>
    <t>30.06.2022 Konsern</t>
  </si>
  <si>
    <t>30.09.2022 Konsern</t>
  </si>
  <si>
    <t>31.12.2022 Konsern</t>
  </si>
  <si>
    <t>NO0011155855</t>
  </si>
  <si>
    <t>NO0012759069</t>
  </si>
  <si>
    <t>Ordniær Call: Første gang 24. november 2026 og deretter på hver rentereguleringsdato til 100 % av pålydende.
Regulatorisk eller skatterelatert call til 100 % av pålydende.</t>
  </si>
  <si>
    <t>Ordniær Call: Første gang 24. november 2027 og deretter på hver rentereguleringsdato til 100 % av pålydende.
Regulatorisk eller skatterelatert call til 100 % av pålydende.</t>
  </si>
  <si>
    <t>Hver rentebereguleringsdato etter 24. november 2026</t>
  </si>
  <si>
    <t>NIBOR3M + 1,15 %</t>
  </si>
  <si>
    <t>NIBOR3M + 2,55 %</t>
  </si>
  <si>
    <t>Ikke-kumulativ</t>
  </si>
  <si>
    <t>Konvertibel *</t>
  </si>
  <si>
    <t>* Iht enhver tid gjeldende regulering. Finansforetaksloven  § 20-14</t>
  </si>
  <si>
    <t>31.03.2023 Konsern</t>
  </si>
  <si>
    <t>30.06.2023 Konsern</t>
  </si>
  <si>
    <t>30.09.2023 Konsern</t>
  </si>
  <si>
    <t>2023 - 12- 31
Konsern
(NOK millioner)</t>
  </si>
  <si>
    <t>31.12.2023 Konsern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</si>
</sst>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_(* #,##0.00_);_(* \(#,##0.00\);_(* &quot;-&quot;??_);_(@_)"/>
    <numFmt numFmtId="165" formatCode="_ * #,##0_ ;_ * \-#,##0_ ;_ * &quot;-&quot;_ ;_ @_ "/>
    <numFmt numFmtId="166" formatCode="_ * #,##0.00_ ;_ * \-#,##0.00_ ;_ * &quot;-&quot;??_ ;_ @_ "/>
    <numFmt numFmtId="167" formatCode="yyyy\-mm\-dd;@"/>
    <numFmt numFmtId="168" formatCode="0.0"/>
    <numFmt numFmtId="169" formatCode="0.0000"/>
    <numFmt numFmtId="170" formatCode="0.0000%"/>
    <numFmt numFmtId="171" formatCode="0.0%"/>
    <numFmt numFmtId="172" formatCode="_-* #,##0.00_-;\-* #,##0.00_-;_-* \-??_-;_-@_-"/>
    <numFmt numFmtId="173" formatCode="_-* #,##0\ _€_-;\-* #,##0\ _€_-;_-* &quot;-&quot;\ _€_-;_-@_-"/>
    <numFmt numFmtId="174" formatCode="_-* #,##0.00\ _€_-;\-* #,##0.00\ _€_-;_-* &quot;-&quot;??\ _€_-;_-@_-"/>
    <numFmt numFmtId="175" formatCode="_-* #,##0\ &quot;€&quot;_-;\-* #,##0\ &quot;€&quot;_-;_-* &quot;-&quot;\ &quot;€&quot;_-;_-@_-"/>
    <numFmt numFmtId="176" formatCode="_-* #,##0.00\ &quot;€&quot;_-;\-* #,##0.00\ &quot;€&quot;_-;_-* &quot;-&quot;??\ &quot;€&quot;_-;_-@_-"/>
    <numFmt numFmtId="177" formatCode="\ #,###,###,###,##0\ ;\ \-#,###,###,###,##0\ "/>
    <numFmt numFmtId="178" formatCode="&quot;Yes&quot;;[Red]&quot;No&quot;"/>
    <numFmt numFmtId="179" formatCode="0.00000"/>
    <numFmt numFmtId="180" formatCode="[&gt;0]General"/>
    <numFmt numFmtId="181" formatCode="_-&quot;£&quot;* #,##0.00_-;\-&quot;£&quot;* #,##0.00_-;_-&quot;£&quot;* &quot;-&quot;??_-;_-@_-"/>
    <numFmt numFmtId="182" formatCode="_(* #,##0_);_(* \(#,##0\);_(* &quot; - &quot;_);_(@_)"/>
    <numFmt numFmtId="183" formatCode="#,##0;\(#,##0\);&quot;-&quot;"/>
    <numFmt numFmtId="184" formatCode="_ * #,##0_ ;_ * \-#,##0_ ;_ * &quot;-&quot;??_ ;_ @_ "/>
    <numFmt numFmtId="185" formatCode="0.0\ %"/>
    <numFmt numFmtId="186" formatCode="_ * #,##0.00000_ ;_ * \-#,##0.00000_ ;_ * &quot;-&quot;??_ ;_ @_ "/>
    <numFmt numFmtId="187" formatCode="_-* #,##0.00000_-;\-* #,##0.00000_-;_-* &quot;-&quot;?????_-;_-@_-"/>
    <numFmt numFmtId="188" formatCode="[$-414]d/\ mmm/\ yyyy;@"/>
    <numFmt numFmtId="189" formatCode="[$-409]dd/mmm/yy;@"/>
    <numFmt numFmtId="190" formatCode="#,##0\ [$€-1];[Red]\-#,##0\ [$€-1]"/>
    <numFmt numFmtId="191" formatCode="dd/mm/yy;@"/>
    <numFmt numFmtId="192" formatCode="#,##0.0,"/>
  </numFmts>
  <fonts count="132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8"/>
      <color rgb="FFFFFFFF"/>
      <name val="Verdana"/>
      <family val="2"/>
    </font>
    <font>
      <sz val="10"/>
      <name val="Wigrum Light"/>
      <family val="3"/>
    </font>
    <font>
      <sz val="10"/>
      <color theme="1"/>
      <name val="Wigrum Light"/>
      <family val="3"/>
    </font>
    <font>
      <b/>
      <sz val="10"/>
      <color theme="1"/>
      <name val="Wigrum Light"/>
      <family val="3"/>
    </font>
    <font>
      <b/>
      <i/>
      <u/>
      <sz val="10"/>
      <color theme="1"/>
      <name val="Wigrum Light"/>
      <family val="3"/>
    </font>
    <font>
      <sz val="14"/>
      <color theme="1"/>
      <name val="Wigrum Light"/>
      <family val="3"/>
    </font>
    <font>
      <sz val="11"/>
      <color theme="1"/>
      <name val="Wigrum Light"/>
      <family val="3"/>
    </font>
    <font>
      <b/>
      <sz val="8"/>
      <color rgb="FFFFFFFF"/>
      <name val="Wigrum Light"/>
      <family val="3"/>
    </font>
    <font>
      <sz val="9"/>
      <name val="Wigrum Light"/>
      <family val="3"/>
    </font>
    <font>
      <b/>
      <sz val="9"/>
      <name val="Wigrum Light"/>
      <family val="3"/>
    </font>
    <font>
      <i/>
      <sz val="9"/>
      <name val="Wigrum Light"/>
      <family val="3"/>
    </font>
    <font>
      <sz val="9"/>
      <color rgb="FF000000"/>
      <name val="Wigrum Light"/>
      <family val="3"/>
    </font>
    <font>
      <sz val="8"/>
      <color rgb="FF000000"/>
      <name val="Verdana"/>
      <family val="2"/>
    </font>
    <font>
      <b/>
      <sz val="9"/>
      <color rgb="FF000000"/>
      <name val="Wigrum Light"/>
      <family val="3"/>
    </font>
    <font>
      <b/>
      <i/>
      <sz val="9"/>
      <color rgb="FF000000"/>
      <name val="Wigrum Light"/>
      <family val="3"/>
    </font>
    <font>
      <i/>
      <sz val="9"/>
      <color rgb="FF000000"/>
      <name val="Wigrum Light"/>
      <family val="3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10"/>
      <name val="Wigrum Light"/>
      <family val="3"/>
    </font>
    <font>
      <b/>
      <sz val="8"/>
      <name val="Wigrum Light"/>
      <family val="3"/>
    </font>
    <font>
      <sz val="8"/>
      <name val="Wigrum Light"/>
      <family val="3"/>
    </font>
    <font>
      <b/>
      <sz val="8"/>
      <color rgb="FFFFFFFF"/>
      <name val="Arial"/>
      <family val="2"/>
    </font>
    <font>
      <u/>
      <sz val="10"/>
      <name val="Wigrum Light"/>
      <family val="3"/>
    </font>
    <font>
      <b/>
      <sz val="10"/>
      <color theme="0"/>
      <name val="Wigrum Light"/>
      <family val="3"/>
    </font>
    <font>
      <sz val="10"/>
      <color theme="0"/>
      <name val="Wigrum Light"/>
      <family val="3"/>
    </font>
    <font>
      <b/>
      <sz val="10"/>
      <color rgb="FFFFFFFF"/>
      <name val="Wigrum Light"/>
      <family val="3"/>
    </font>
    <font>
      <sz val="10"/>
      <color rgb="FFFFFFFF"/>
      <name val="Wigrum Light"/>
      <family val="3"/>
    </font>
    <font>
      <b/>
      <sz val="18"/>
      <color theme="0"/>
      <name val="Wigrum Light"/>
      <family val="3"/>
    </font>
    <font>
      <i/>
      <sz val="9"/>
      <color indexed="8"/>
      <name val="Wigrum Light"/>
      <family val="3"/>
    </font>
    <font>
      <i/>
      <sz val="10"/>
      <color indexed="8"/>
      <name val="Wigrum Light"/>
      <family val="3"/>
    </font>
    <font>
      <i/>
      <sz val="10"/>
      <name val="Wigrum Light"/>
      <family val="3"/>
    </font>
    <font>
      <sz val="10"/>
      <color rgb="FF000000"/>
      <name val="Wigrum Light"/>
      <family val="3"/>
    </font>
    <font>
      <b/>
      <sz val="10"/>
      <color rgb="FF000000"/>
      <name val="Wigrum Light"/>
      <family val="3"/>
    </font>
    <font>
      <b/>
      <i/>
      <sz val="10"/>
      <color theme="1"/>
      <name val="Wigrum Light"/>
      <family val="3"/>
    </font>
    <font>
      <i/>
      <sz val="10"/>
      <color theme="1"/>
      <name val="Wigrum Light"/>
      <family val="3"/>
    </font>
    <font>
      <i/>
      <sz val="8"/>
      <name val="Wigrum Light"/>
      <family val="3"/>
    </font>
    <font>
      <i/>
      <sz val="10"/>
      <color rgb="FFFF0000"/>
      <name val="Wigrum Light"/>
      <family val="3"/>
    </font>
    <font>
      <b/>
      <sz val="16"/>
      <color theme="1"/>
      <name val="Wigrum Light"/>
      <family val="3"/>
    </font>
    <font>
      <sz val="9"/>
      <color theme="9" tint="-0.24994659260841701"/>
      <name val="Wigrum Light"/>
      <family val="3"/>
    </font>
    <font>
      <sz val="10"/>
      <color theme="9" tint="-0.24994659260841701"/>
      <name val="Wigrum Light"/>
      <family val="3"/>
    </font>
    <font>
      <u/>
      <sz val="10"/>
      <color theme="9" tint="-0.24994659260841701"/>
      <name val="Wigrum Light"/>
      <family val="3"/>
    </font>
    <font>
      <sz val="10"/>
      <color theme="9" tint="-0.249977111117893"/>
      <name val="Wigrum Light"/>
      <family val="3"/>
    </font>
    <font>
      <b/>
      <sz val="11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292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292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211">
    <xf numFmtId="0" fontId="0" fillId="0" borderId="0"/>
    <xf numFmtId="0" fontId="1" fillId="0" borderId="0"/>
    <xf numFmtId="0" fontId="4" fillId="0" borderId="0"/>
    <xf numFmtId="0" fontId="5" fillId="0" borderId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166" fontId="6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2" fillId="0" borderId="0">
      <alignment vertical="top"/>
    </xf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0" fontId="30" fillId="0" borderId="0"/>
    <xf numFmtId="0" fontId="5" fillId="0" borderId="0"/>
    <xf numFmtId="0" fontId="5" fillId="0" borderId="0">
      <alignment vertical="center"/>
    </xf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28" fillId="13" borderId="0" applyNumberFormat="0" applyBorder="0" applyAlignment="0" applyProtection="0"/>
    <xf numFmtId="0" fontId="33" fillId="44" borderId="0" applyNumberFormat="0" applyBorder="0" applyAlignment="0" applyProtection="0"/>
    <xf numFmtId="0" fontId="28" fillId="17" borderId="0" applyNumberFormat="0" applyBorder="0" applyAlignment="0" applyProtection="0"/>
    <xf numFmtId="0" fontId="33" fillId="41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28" fillId="25" borderId="0" applyNumberFormat="0" applyBorder="0" applyAlignment="0" applyProtection="0"/>
    <xf numFmtId="0" fontId="33" fillId="45" borderId="0" applyNumberFormat="0" applyBorder="0" applyAlignment="0" applyProtection="0"/>
    <xf numFmtId="0" fontId="28" fillId="29" borderId="0" applyNumberFormat="0" applyBorder="0" applyAlignment="0" applyProtection="0"/>
    <xf numFmtId="0" fontId="33" fillId="46" borderId="0" applyNumberFormat="0" applyBorder="0" applyAlignment="0" applyProtection="0"/>
    <xf numFmtId="0" fontId="28" fillId="33" borderId="0" applyNumberFormat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28" fillId="10" borderId="0" applyNumberFormat="0" applyBorder="0" applyAlignment="0" applyProtection="0"/>
    <xf numFmtId="0" fontId="33" fillId="48" borderId="0" applyNumberFormat="0" applyBorder="0" applyAlignment="0" applyProtection="0"/>
    <xf numFmtId="0" fontId="28" fillId="14" borderId="0" applyNumberFormat="0" applyBorder="0" applyAlignment="0" applyProtection="0"/>
    <xf numFmtId="0" fontId="33" fillId="49" borderId="0" applyNumberFormat="0" applyBorder="0" applyAlignment="0" applyProtection="0"/>
    <xf numFmtId="0" fontId="28" fillId="18" borderId="0" applyNumberFormat="0" applyBorder="0" applyAlignment="0" applyProtection="0"/>
    <xf numFmtId="0" fontId="33" fillId="50" borderId="0" applyNumberFormat="0" applyBorder="0" applyAlignment="0" applyProtection="0"/>
    <xf numFmtId="0" fontId="28" fillId="22" borderId="0" applyNumberFormat="0" applyBorder="0" applyAlignment="0" applyProtection="0"/>
    <xf numFmtId="0" fontId="33" fillId="45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28" fillId="30" borderId="0" applyNumberFormat="0" applyBorder="0" applyAlignment="0" applyProtection="0"/>
    <xf numFmtId="0" fontId="33" fillId="51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Border="0" applyProtection="0">
      <alignment horizontal="left" vertical="center" wrapText="1"/>
      <protection locked="0"/>
    </xf>
    <xf numFmtId="0" fontId="18" fillId="4" borderId="0" applyNumberFormat="0" applyBorder="0" applyAlignment="0" applyProtection="0"/>
    <xf numFmtId="0" fontId="35" fillId="35" borderId="0" applyNumberFormat="0" applyBorder="0" applyAlignment="0" applyProtection="0"/>
    <xf numFmtId="0" fontId="6" fillId="9" borderId="9" applyNumberFormat="0" applyFont="0" applyAlignment="0" applyProtection="0"/>
    <xf numFmtId="0" fontId="36" fillId="39" borderId="15" applyNumberFormat="0" applyAlignment="0" applyProtection="0"/>
    <xf numFmtId="0" fontId="37" fillId="36" borderId="0" applyNumberFormat="0" applyBorder="0" applyAlignment="0" applyProtection="0"/>
    <xf numFmtId="0" fontId="38" fillId="52" borderId="15" applyNumberFormat="0" applyAlignment="0" applyProtection="0"/>
    <xf numFmtId="0" fontId="38" fillId="52" borderId="15" applyNumberFormat="0" applyAlignment="0" applyProtection="0"/>
    <xf numFmtId="0" fontId="22" fillId="7" borderId="5" applyNumberFormat="0" applyAlignment="0" applyProtection="0"/>
    <xf numFmtId="0" fontId="39" fillId="52" borderId="15" applyNumberFormat="0" applyAlignment="0" applyProtection="0"/>
    <xf numFmtId="0" fontId="40" fillId="53" borderId="16" applyNumberFormat="0" applyAlignment="0" applyProtection="0"/>
    <xf numFmtId="0" fontId="41" fillId="0" borderId="17" applyNumberFormat="0" applyFill="0" applyAlignment="0" applyProtection="0"/>
    <xf numFmtId="0" fontId="42" fillId="54" borderId="18" applyBorder="0" applyAlignment="0">
      <alignment horizontal="left" vertical="center" wrapText="1" indent="4"/>
    </xf>
    <xf numFmtId="0" fontId="24" fillId="8" borderId="8" applyNumberFormat="0" applyAlignment="0" applyProtection="0"/>
    <xf numFmtId="0" fontId="43" fillId="53" borderId="16" applyNumberFormat="0" applyAlignment="0" applyProtection="0"/>
    <xf numFmtId="3" fontId="44" fillId="55" borderId="12" applyFont="0" applyFill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  <protection locked="0"/>
    </xf>
    <xf numFmtId="0" fontId="25" fillId="56" borderId="0">
      <alignment vertical="center"/>
    </xf>
    <xf numFmtId="0" fontId="40" fillId="53" borderId="16" applyNumberFormat="0" applyAlignment="0" applyProtection="0"/>
    <xf numFmtId="0" fontId="48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6" fillId="39" borderId="15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1" fillId="36" borderId="0" applyNumberFormat="0" applyBorder="0" applyAlignment="0" applyProtection="0"/>
    <xf numFmtId="0" fontId="5" fillId="57" borderId="12" applyNumberFormat="0" applyFont="0" applyBorder="0" applyProtection="0">
      <alignment horizontal="center" vertical="center"/>
    </xf>
    <xf numFmtId="0" fontId="5" fillId="57" borderId="12" applyNumberFormat="0" applyFont="0" applyBorder="0">
      <alignment horizontal="center" vertical="center"/>
    </xf>
    <xf numFmtId="0" fontId="14" fillId="0" borderId="2" applyNumberFormat="0" applyFill="0" applyAlignment="0" applyProtection="0"/>
    <xf numFmtId="0" fontId="52" fillId="0" borderId="19" applyNumberFormat="0" applyFill="0" applyAlignment="0" applyProtection="0"/>
    <xf numFmtId="0" fontId="53" fillId="55" borderId="22" applyNumberFormat="0" applyFill="0" applyBorder="0" applyAlignment="0" applyProtection="0">
      <alignment horizontal="left"/>
    </xf>
    <xf numFmtId="0" fontId="15" fillId="0" borderId="3" applyNumberFormat="0" applyFill="0" applyAlignment="0" applyProtection="0"/>
    <xf numFmtId="0" fontId="54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56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5" borderId="13" applyFont="0" applyBorder="0">
      <alignment horizontal="center" wrapText="1"/>
    </xf>
    <xf numFmtId="3" fontId="5" fillId="58" borderId="12" applyFont="0" applyProtection="0">
      <alignment horizontal="right" vertical="center"/>
    </xf>
    <xf numFmtId="10" fontId="5" fillId="58" borderId="12" applyFont="0" applyProtection="0">
      <alignment horizontal="right" vertical="center"/>
    </xf>
    <xf numFmtId="9" fontId="5" fillId="58" borderId="12" applyFont="0" applyProtection="0">
      <alignment horizontal="right" vertical="center"/>
    </xf>
    <xf numFmtId="0" fontId="5" fillId="58" borderId="13" applyNumberFormat="0" applyFont="0" applyBorder="0" applyProtection="0">
      <alignment horizontal="left"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0" borderId="17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35" borderId="0" applyNumberFormat="0" applyBorder="0" applyAlignment="0" applyProtection="0"/>
    <xf numFmtId="0" fontId="62" fillId="39" borderId="15" applyNumberFormat="0" applyAlignment="0" applyProtection="0"/>
    <xf numFmtId="0" fontId="62" fillId="39" borderId="15" applyNumberFormat="0" applyAlignment="0" applyProtection="0"/>
    <xf numFmtId="0" fontId="20" fillId="6" borderId="5" applyNumberFormat="0" applyAlignment="0" applyProtection="0"/>
    <xf numFmtId="167" fontId="5" fillId="59" borderId="12" applyFont="0">
      <alignment vertical="center"/>
      <protection locked="0"/>
    </xf>
    <xf numFmtId="3" fontId="5" fillId="59" borderId="12" applyFont="0">
      <alignment horizontal="right" vertical="center"/>
      <protection locked="0"/>
    </xf>
    <xf numFmtId="168" fontId="5" fillId="59" borderId="12" applyFont="0">
      <alignment horizontal="right" vertical="center"/>
      <protection locked="0"/>
    </xf>
    <xf numFmtId="169" fontId="5" fillId="60" borderId="12" applyFont="0">
      <alignment vertical="center"/>
      <protection locked="0"/>
    </xf>
    <xf numFmtId="10" fontId="5" fillId="59" borderId="12" applyFont="0">
      <alignment horizontal="right" vertical="center"/>
      <protection locked="0"/>
    </xf>
    <xf numFmtId="9" fontId="5" fillId="59" borderId="14" applyFont="0">
      <alignment horizontal="right" vertical="center"/>
      <protection locked="0"/>
    </xf>
    <xf numFmtId="170" fontId="5" fillId="59" borderId="12" applyFont="0">
      <alignment horizontal="right" vertical="center"/>
      <protection locked="0"/>
    </xf>
    <xf numFmtId="171" fontId="5" fillId="59" borderId="14" applyFont="0">
      <alignment horizontal="right" vertical="center"/>
      <protection locked="0"/>
    </xf>
    <xf numFmtId="0" fontId="5" fillId="59" borderId="12" applyFont="0">
      <alignment horizontal="center" vertical="center" wrapText="1"/>
      <protection locked="0"/>
    </xf>
    <xf numFmtId="49" fontId="5" fillId="59" borderId="12" applyFont="0">
      <alignment vertical="center"/>
      <protection locked="0"/>
    </xf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7" fillId="36" borderId="0" applyNumberFormat="0" applyBorder="0" applyAlignment="0" applyProtection="0"/>
    <xf numFmtId="0" fontId="63" fillId="52" borderId="24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8" borderId="8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3" fillId="0" borderId="7" applyNumberFormat="0" applyFill="0" applyAlignment="0" applyProtection="0"/>
    <xf numFmtId="0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19" fillId="5" borderId="0" applyNumberFormat="0" applyBorder="0" applyAlignment="0" applyProtection="0"/>
    <xf numFmtId="0" fontId="67" fillId="63" borderId="11" applyFont="0" applyBorder="0" applyAlignment="0">
      <alignment horizontal="left" vertical="center" wrapText="1"/>
    </xf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" fillId="0" borderId="0"/>
    <xf numFmtId="0" fontId="68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0" fillId="0" borderId="0" applyBorder="0"/>
    <xf numFmtId="0" fontId="70" fillId="0" borderId="0" applyBorder="0"/>
    <xf numFmtId="0" fontId="70" fillId="0" borderId="0" applyBorder="0"/>
    <xf numFmtId="0" fontId="70" fillId="0" borderId="0" applyBorder="0"/>
    <xf numFmtId="0" fontId="70" fillId="0" borderId="0" applyBorder="0"/>
    <xf numFmtId="0" fontId="70" fillId="0" borderId="0" applyBorder="0"/>
    <xf numFmtId="0" fontId="70" fillId="0" borderId="0" applyBorder="0"/>
    <xf numFmtId="0" fontId="70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5" fillId="0" borderId="0"/>
    <xf numFmtId="0" fontId="70" fillId="0" borderId="0" applyBorder="0"/>
    <xf numFmtId="0" fontId="70" fillId="0" borderId="0" applyBorder="0"/>
    <xf numFmtId="0" fontId="70" fillId="0" borderId="0" applyBorder="0"/>
    <xf numFmtId="0" fontId="5" fillId="0" borderId="0"/>
    <xf numFmtId="0" fontId="6" fillId="0" borderId="0"/>
    <xf numFmtId="0" fontId="5" fillId="0" borderId="0"/>
    <xf numFmtId="0" fontId="68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71" fillId="0" borderId="0"/>
    <xf numFmtId="0" fontId="5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6" fillId="9" borderId="9" applyNumberFormat="0" applyFont="0" applyAlignment="0" applyProtection="0"/>
    <xf numFmtId="0" fontId="31" fillId="9" borderId="9" applyNumberFormat="0" applyFont="0" applyAlignment="0" applyProtection="0"/>
    <xf numFmtId="0" fontId="5" fillId="61" borderId="23" applyNumberFormat="0" applyFont="0" applyAlignment="0" applyProtection="0"/>
    <xf numFmtId="0" fontId="31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5" fillId="61" borderId="23" applyNumberFormat="0" applyFont="0" applyAlignment="0" applyProtection="0"/>
    <xf numFmtId="3" fontId="5" fillId="64" borderId="12" applyFont="0">
      <alignment horizontal="right" vertical="center"/>
      <protection locked="0"/>
    </xf>
    <xf numFmtId="168" fontId="5" fillId="64" borderId="12" applyFont="0">
      <alignment horizontal="right" vertical="center"/>
      <protection locked="0"/>
    </xf>
    <xf numFmtId="10" fontId="5" fillId="64" borderId="12" applyFont="0">
      <alignment horizontal="right" vertical="center"/>
      <protection locked="0"/>
    </xf>
    <xf numFmtId="9" fontId="5" fillId="64" borderId="12" applyFont="0">
      <alignment horizontal="right" vertical="center"/>
      <protection locked="0"/>
    </xf>
    <xf numFmtId="170" fontId="5" fillId="64" borderId="12" applyFont="0">
      <alignment horizontal="right" vertical="center"/>
      <protection locked="0"/>
    </xf>
    <xf numFmtId="171" fontId="5" fillId="64" borderId="14" applyFont="0">
      <alignment horizontal="right" vertical="center"/>
      <protection locked="0"/>
    </xf>
    <xf numFmtId="0" fontId="5" fillId="64" borderId="12" applyFont="0">
      <alignment horizontal="center" vertical="center" wrapText="1"/>
      <protection locked="0"/>
    </xf>
    <xf numFmtId="0" fontId="5" fillId="64" borderId="12" applyNumberFormat="0" applyFont="0">
      <alignment horizontal="center" vertical="center" wrapText="1"/>
      <protection locked="0"/>
    </xf>
    <xf numFmtId="0" fontId="73" fillId="52" borderId="24" applyNumberFormat="0" applyAlignment="0" applyProtection="0"/>
    <xf numFmtId="0" fontId="73" fillId="52" borderId="24" applyNumberFormat="0" applyAlignment="0" applyProtection="0"/>
    <xf numFmtId="0" fontId="21" fillId="7" borderId="6" applyNumberFormat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65" borderId="12" applyNumberFormat="0" applyFont="0" applyAlignment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3" fontId="5" fillId="66" borderId="12" applyFont="0">
      <alignment horizontal="right" vertical="center"/>
      <protection locked="0"/>
    </xf>
    <xf numFmtId="0" fontId="61" fillId="35" borderId="0" applyNumberFormat="0" applyBorder="0" applyAlignment="0" applyProtection="0"/>
    <xf numFmtId="0" fontId="63" fillId="52" borderId="24" applyNumberFormat="0" applyAlignment="0" applyProtection="0"/>
    <xf numFmtId="0" fontId="23" fillId="0" borderId="7" applyNumberFormat="0" applyFill="0" applyAlignment="0" applyProtection="0"/>
    <xf numFmtId="0" fontId="6" fillId="67" borderId="12"/>
    <xf numFmtId="40" fontId="6" fillId="67" borderId="12"/>
    <xf numFmtId="40" fontId="31" fillId="67" borderId="12"/>
    <xf numFmtId="0" fontId="6" fillId="68" borderId="12"/>
    <xf numFmtId="40" fontId="6" fillId="68" borderId="12"/>
    <xf numFmtId="40" fontId="31" fillId="68" borderId="12"/>
    <xf numFmtId="49" fontId="74" fillId="69" borderId="25">
      <alignment horizontal="center" wrapText="1"/>
    </xf>
    <xf numFmtId="49" fontId="75" fillId="69" borderId="25">
      <alignment horizontal="center" wrapText="1"/>
    </xf>
    <xf numFmtId="177" fontId="6" fillId="70" borderId="26">
      <alignment horizontal="left"/>
    </xf>
    <xf numFmtId="177" fontId="6" fillId="71" borderId="26">
      <alignment horizontal="left"/>
    </xf>
    <xf numFmtId="49" fontId="76" fillId="0" borderId="0"/>
    <xf numFmtId="177" fontId="27" fillId="72" borderId="26">
      <alignment horizontal="left" vertical="center"/>
    </xf>
    <xf numFmtId="0" fontId="6" fillId="73" borderId="12"/>
    <xf numFmtId="0" fontId="6" fillId="73" borderId="12"/>
    <xf numFmtId="0" fontId="31" fillId="73" borderId="12"/>
    <xf numFmtId="0" fontId="6" fillId="74" borderId="26">
      <alignment horizontal="center" textRotation="90"/>
    </xf>
    <xf numFmtId="0" fontId="6" fillId="75" borderId="26">
      <alignment horizontal="center" textRotation="90"/>
    </xf>
    <xf numFmtId="0" fontId="6" fillId="76" borderId="26">
      <alignment horizontal="center" textRotation="90"/>
    </xf>
    <xf numFmtId="0" fontId="6" fillId="67" borderId="12"/>
    <xf numFmtId="0" fontId="6" fillId="67" borderId="12"/>
    <xf numFmtId="0" fontId="31" fillId="67" borderId="12"/>
    <xf numFmtId="0" fontId="6" fillId="77" borderId="12"/>
    <xf numFmtId="40" fontId="6" fillId="67" borderId="12"/>
    <xf numFmtId="40" fontId="31" fillId="67" borderId="12"/>
    <xf numFmtId="0" fontId="6" fillId="67" borderId="12"/>
    <xf numFmtId="40" fontId="6" fillId="67" borderId="12"/>
    <xf numFmtId="40" fontId="31" fillId="67" borderId="12"/>
    <xf numFmtId="177" fontId="6" fillId="68" borderId="12"/>
    <xf numFmtId="40" fontId="6" fillId="68" borderId="12"/>
    <xf numFmtId="40" fontId="31" fillId="68" borderId="12"/>
    <xf numFmtId="49" fontId="74" fillId="69" borderId="25">
      <alignment vertical="center"/>
    </xf>
    <xf numFmtId="49" fontId="75" fillId="69" borderId="25">
      <alignment vertical="center"/>
    </xf>
    <xf numFmtId="0" fontId="6" fillId="71" borderId="26">
      <alignment horizontal="center"/>
    </xf>
    <xf numFmtId="49" fontId="5" fillId="0" borderId="0">
      <alignment horizontal="right"/>
    </xf>
    <xf numFmtId="177" fontId="27" fillId="78" borderId="26">
      <alignment horizontal="left"/>
    </xf>
    <xf numFmtId="0" fontId="6" fillId="79" borderId="12"/>
    <xf numFmtId="40" fontId="6" fillId="79" borderId="12"/>
    <xf numFmtId="40" fontId="31" fillId="79" borderId="12"/>
    <xf numFmtId="177" fontId="6" fillId="78" borderId="26">
      <alignment horizontal="right" indent="2"/>
    </xf>
    <xf numFmtId="0" fontId="6" fillId="71" borderId="26">
      <alignment horizontal="center"/>
    </xf>
    <xf numFmtId="0" fontId="6" fillId="80" borderId="12"/>
    <xf numFmtId="40" fontId="6" fillId="80" borderId="12"/>
    <xf numFmtId="40" fontId="31" fillId="80" borderId="12"/>
    <xf numFmtId="0" fontId="77" fillId="62" borderId="0" applyNumberFormat="0" applyBorder="0" applyAlignment="0" applyProtection="0"/>
    <xf numFmtId="178" fontId="5" fillId="55" borderId="12" applyFont="0">
      <alignment horizontal="center" vertical="center"/>
    </xf>
    <xf numFmtId="3" fontId="5" fillId="55" borderId="12" applyFont="0">
      <alignment horizontal="right" vertical="center"/>
    </xf>
    <xf numFmtId="179" fontId="5" fillId="55" borderId="12" applyFont="0">
      <alignment horizontal="right" vertical="center"/>
    </xf>
    <xf numFmtId="168" fontId="5" fillId="55" borderId="12" applyFont="0">
      <alignment horizontal="right" vertical="center"/>
    </xf>
    <xf numFmtId="10" fontId="5" fillId="55" borderId="12" applyFont="0">
      <alignment horizontal="right" vertical="center"/>
    </xf>
    <xf numFmtId="9" fontId="5" fillId="55" borderId="12" applyFont="0">
      <alignment horizontal="right" vertical="center"/>
    </xf>
    <xf numFmtId="180" fontId="5" fillId="55" borderId="12" applyFont="0">
      <alignment horizontal="center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71" fillId="0" borderId="0"/>
    <xf numFmtId="0" fontId="5" fillId="0" borderId="0"/>
    <xf numFmtId="167" fontId="5" fillId="81" borderId="12" applyFont="0">
      <alignment vertical="center"/>
    </xf>
    <xf numFmtId="1" fontId="5" fillId="81" borderId="12" applyFont="0">
      <alignment horizontal="right" vertical="center"/>
    </xf>
    <xf numFmtId="169" fontId="5" fillId="81" borderId="12" applyFont="0">
      <alignment vertical="center"/>
    </xf>
    <xf numFmtId="9" fontId="5" fillId="81" borderId="12" applyFont="0">
      <alignment horizontal="right" vertical="center"/>
    </xf>
    <xf numFmtId="170" fontId="5" fillId="81" borderId="12" applyFont="0">
      <alignment horizontal="right" vertical="center"/>
    </xf>
    <xf numFmtId="10" fontId="5" fillId="81" borderId="12" applyFont="0">
      <alignment horizontal="right" vertical="center"/>
    </xf>
    <xf numFmtId="0" fontId="5" fillId="81" borderId="12" applyFont="0">
      <alignment horizontal="center" vertical="center" wrapText="1"/>
    </xf>
    <xf numFmtId="49" fontId="5" fillId="81" borderId="12" applyFont="0">
      <alignment vertical="center"/>
    </xf>
    <xf numFmtId="169" fontId="5" fillId="82" borderId="12" applyFont="0">
      <alignment vertical="center"/>
    </xf>
    <xf numFmtId="9" fontId="5" fillId="82" borderId="12" applyFont="0">
      <alignment horizontal="right" vertical="center"/>
    </xf>
    <xf numFmtId="167" fontId="5" fillId="83" borderId="12">
      <alignment vertical="center"/>
    </xf>
    <xf numFmtId="169" fontId="5" fillId="84" borderId="12" applyFont="0">
      <alignment horizontal="right" vertical="center"/>
    </xf>
    <xf numFmtId="1" fontId="5" fillId="84" borderId="12" applyFont="0">
      <alignment horizontal="right" vertical="center"/>
    </xf>
    <xf numFmtId="169" fontId="5" fillId="84" borderId="12" applyFont="0">
      <alignment vertical="center"/>
    </xf>
    <xf numFmtId="168" fontId="5" fillId="84" borderId="12" applyFont="0">
      <alignment vertical="center"/>
    </xf>
    <xf numFmtId="10" fontId="5" fillId="84" borderId="12" applyFont="0">
      <alignment horizontal="right" vertical="center"/>
    </xf>
    <xf numFmtId="9" fontId="5" fillId="84" borderId="12" applyFont="0">
      <alignment horizontal="right" vertical="center"/>
    </xf>
    <xf numFmtId="170" fontId="5" fillId="84" borderId="12" applyFont="0">
      <alignment horizontal="right" vertical="center"/>
    </xf>
    <xf numFmtId="10" fontId="5" fillId="84" borderId="18" applyFont="0">
      <alignment horizontal="right" vertical="center"/>
    </xf>
    <xf numFmtId="0" fontId="5" fillId="84" borderId="12" applyFont="0">
      <alignment horizontal="center" vertical="center" wrapText="1"/>
    </xf>
    <xf numFmtId="49" fontId="5" fillId="84" borderId="12" applyFont="0">
      <alignment vertical="center"/>
    </xf>
    <xf numFmtId="0" fontId="39" fillId="52" borderId="15" applyNumberFormat="0" applyAlignment="0" applyProtection="0"/>
    <xf numFmtId="0" fontId="34" fillId="0" borderId="0" applyNumberFormat="0" applyFont="0" applyFill="0" applyBorder="0" applyAlignment="0" applyProtection="0">
      <alignment horizontal="left" vertical="top" wrapText="1"/>
      <protection locked="0"/>
    </xf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19" applyAlignment="0">
      <alignment horizontal="left" vertical="top" wrapText="1"/>
      <protection locked="0"/>
    </xf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78" fillId="0" borderId="27" applyNumberFormat="0" applyFill="0" applyAlignment="0" applyProtection="0"/>
    <xf numFmtId="40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18" fillId="4" borderId="0" applyNumberFormat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82" fontId="80" fillId="0" borderId="0" applyFill="0" applyBorder="0">
      <alignment horizontal="right" vertical="top"/>
    </xf>
    <xf numFmtId="0" fontId="81" fillId="0" borderId="0">
      <alignment horizontal="center" wrapText="1"/>
    </xf>
    <xf numFmtId="165" fontId="80" fillId="0" borderId="0" applyFill="0" applyBorder="0" applyAlignment="0" applyProtection="0">
      <alignment horizontal="right" vertical="top"/>
    </xf>
    <xf numFmtId="183" fontId="82" fillId="0" borderId="0"/>
    <xf numFmtId="0" fontId="80" fillId="0" borderId="0" applyFill="0" applyBorder="0">
      <alignment horizontal="left"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3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166" fontId="87" fillId="0" borderId="0" applyFont="0" applyFill="0" applyBorder="0" applyAlignment="0" applyProtection="0"/>
    <xf numFmtId="0" fontId="87" fillId="0" borderId="0"/>
    <xf numFmtId="0" fontId="6" fillId="0" borderId="0"/>
    <xf numFmtId="0" fontId="87" fillId="0" borderId="0"/>
    <xf numFmtId="166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166" fontId="8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9" fillId="0" borderId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4">
    <xf numFmtId="0" fontId="0" fillId="0" borderId="0" xfId="0"/>
    <xf numFmtId="0" fontId="3" fillId="2" borderId="0" xfId="1" applyFont="1" applyFill="1" applyAlignment="1">
      <alignment horizontal="right"/>
    </xf>
    <xf numFmtId="0" fontId="0" fillId="0" borderId="0" xfId="12" applyFont="1"/>
    <xf numFmtId="0" fontId="0" fillId="0" borderId="0" xfId="0" applyAlignment="1">
      <alignment horizontal="center"/>
    </xf>
    <xf numFmtId="0" fontId="84" fillId="0" borderId="0" xfId="0" applyFont="1"/>
    <xf numFmtId="0" fontId="8" fillId="0" borderId="0" xfId="4" applyFont="1" applyFill="1" applyAlignment="1">
      <alignment horizontal="right"/>
    </xf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3" fillId="0" borderId="0" xfId="1" applyFont="1" applyAlignment="1">
      <alignment horizontal="right"/>
    </xf>
    <xf numFmtId="0" fontId="2" fillId="89" borderId="1" xfId="1" applyFont="1" applyFill="1" applyBorder="1" applyAlignment="1">
      <alignment horizontal="center"/>
    </xf>
    <xf numFmtId="0" fontId="2" fillId="89" borderId="0" xfId="1" applyFont="1" applyFill="1" applyAlignment="1">
      <alignment horizontal="right"/>
    </xf>
    <xf numFmtId="0" fontId="0" fillId="54" borderId="0" xfId="0" applyFill="1"/>
    <xf numFmtId="0" fontId="84" fillId="54" borderId="0" xfId="0" applyFont="1" applyFill="1"/>
    <xf numFmtId="0" fontId="83" fillId="54" borderId="0" xfId="0" applyFont="1" applyFill="1"/>
    <xf numFmtId="0" fontId="6" fillId="0" borderId="0" xfId="15199"/>
    <xf numFmtId="0" fontId="86" fillId="0" borderId="0" xfId="15199" applyFont="1"/>
    <xf numFmtId="186" fontId="86" fillId="0" borderId="0" xfId="15199" applyNumberFormat="1" applyFont="1"/>
    <xf numFmtId="187" fontId="6" fillId="0" borderId="0" xfId="15199" applyNumberFormat="1"/>
    <xf numFmtId="9" fontId="90" fillId="0" borderId="12" xfId="15200" applyFont="1" applyBorder="1"/>
    <xf numFmtId="0" fontId="91" fillId="0" borderId="12" xfId="15199" applyFont="1" applyBorder="1"/>
    <xf numFmtId="184" fontId="90" fillId="0" borderId="12" xfId="15121" applyNumberFormat="1" applyFont="1" applyBorder="1"/>
    <xf numFmtId="0" fontId="92" fillId="85" borderId="12" xfId="15199" applyFont="1" applyFill="1" applyBorder="1"/>
    <xf numFmtId="185" fontId="91" fillId="0" borderId="12" xfId="15199" applyNumberFormat="1" applyFont="1" applyBorder="1"/>
    <xf numFmtId="185" fontId="90" fillId="0" borderId="12" xfId="15200" applyNumberFormat="1" applyFont="1" applyBorder="1"/>
    <xf numFmtId="184" fontId="90" fillId="0" borderId="12" xfId="15142" applyNumberFormat="1" applyFont="1" applyBorder="1"/>
    <xf numFmtId="0" fontId="91" fillId="0" borderId="0" xfId="15199" applyFont="1"/>
    <xf numFmtId="0" fontId="93" fillId="0" borderId="0" xfId="15199" applyFont="1"/>
    <xf numFmtId="0" fontId="6" fillId="0" borderId="0" xfId="15199" applyAlignment="1">
      <alignment horizontal="right"/>
    </xf>
    <xf numFmtId="0" fontId="94" fillId="90" borderId="0" xfId="15201" applyFont="1" applyFill="1"/>
    <xf numFmtId="0" fontId="95" fillId="90" borderId="0" xfId="15201" applyFont="1" applyFill="1"/>
    <xf numFmtId="0" fontId="10" fillId="92" borderId="0" xfId="15201" applyFont="1" applyFill="1"/>
    <xf numFmtId="0" fontId="6" fillId="90" borderId="0" xfId="15201" applyFill="1"/>
    <xf numFmtId="0" fontId="69" fillId="0" borderId="0" xfId="15202"/>
    <xf numFmtId="0" fontId="96" fillId="91" borderId="0" xfId="15201" applyFont="1" applyFill="1" applyAlignment="1">
      <alignment horizontal="center" vertical="center" wrapText="1"/>
    </xf>
    <xf numFmtId="0" fontId="97" fillId="90" borderId="12" xfId="15201" applyFont="1" applyFill="1" applyBorder="1"/>
    <xf numFmtId="3" fontId="97" fillId="0" borderId="12" xfId="15201" quotePrefix="1" applyNumberFormat="1" applyFont="1" applyBorder="1" applyAlignment="1">
      <alignment horizontal="right"/>
    </xf>
    <xf numFmtId="0" fontId="98" fillId="90" borderId="12" xfId="15201" applyFont="1" applyFill="1" applyBorder="1"/>
    <xf numFmtId="3" fontId="98" fillId="0" borderId="12" xfId="15201" quotePrefix="1" applyNumberFormat="1" applyFont="1" applyBorder="1" applyAlignment="1">
      <alignment horizontal="right"/>
    </xf>
    <xf numFmtId="0" fontId="99" fillId="90" borderId="12" xfId="15201" applyFont="1" applyFill="1" applyBorder="1"/>
    <xf numFmtId="0" fontId="97" fillId="90" borderId="12" xfId="15201" applyFont="1" applyFill="1" applyBorder="1" applyAlignment="1">
      <alignment horizontal="left" indent="1"/>
    </xf>
    <xf numFmtId="0" fontId="94" fillId="90" borderId="0" xfId="13042" applyFont="1" applyFill="1"/>
    <xf numFmtId="0" fontId="95" fillId="92" borderId="0" xfId="13042" applyFont="1" applyFill="1"/>
    <xf numFmtId="0" fontId="10" fillId="92" borderId="0" xfId="13042" applyFont="1" applyFill="1"/>
    <xf numFmtId="0" fontId="95" fillId="90" borderId="0" xfId="13042" applyFont="1" applyFill="1"/>
    <xf numFmtId="0" fontId="89" fillId="91" borderId="33" xfId="13042" applyFont="1" applyFill="1" applyBorder="1" applyAlignment="1">
      <alignment horizontal="center" vertical="center" wrapText="1"/>
    </xf>
    <xf numFmtId="184" fontId="89" fillId="91" borderId="33" xfId="15203" applyNumberFormat="1" applyFont="1" applyFill="1" applyBorder="1" applyAlignment="1">
      <alignment horizontal="center" vertical="center" wrapText="1"/>
    </xf>
    <xf numFmtId="0" fontId="11" fillId="92" borderId="0" xfId="13042" applyFont="1" applyFill="1"/>
    <xf numFmtId="0" fontId="100" fillId="92" borderId="12" xfId="13042" applyFont="1" applyFill="1" applyBorder="1" applyAlignment="1">
      <alignment horizontal="right"/>
    </xf>
    <xf numFmtId="0" fontId="100" fillId="92" borderId="13" xfId="13042" applyFont="1" applyFill="1" applyBorder="1" applyAlignment="1">
      <alignment wrapText="1"/>
    </xf>
    <xf numFmtId="184" fontId="100" fillId="0" borderId="12" xfId="15204" applyNumberFormat="1" applyFont="1" applyFill="1" applyBorder="1" applyAlignment="1">
      <alignment horizontal="right"/>
    </xf>
    <xf numFmtId="0" fontId="101" fillId="93" borderId="12" xfId="13042" applyFont="1" applyFill="1" applyBorder="1" applyAlignment="1">
      <alignment horizontal="right" wrapText="1"/>
    </xf>
    <xf numFmtId="184" fontId="101" fillId="92" borderId="12" xfId="15204" applyNumberFormat="1" applyFont="1" applyFill="1" applyBorder="1" applyAlignment="1">
      <alignment horizontal="right"/>
    </xf>
    <xf numFmtId="0" fontId="102" fillId="92" borderId="14" xfId="13042" applyFont="1" applyFill="1" applyBorder="1" applyAlignment="1">
      <alignment horizontal="right"/>
    </xf>
    <xf numFmtId="0" fontId="102" fillId="92" borderId="28" xfId="13042" applyFont="1" applyFill="1" applyBorder="1" applyAlignment="1">
      <alignment wrapText="1"/>
    </xf>
    <xf numFmtId="184" fontId="100" fillId="0" borderId="14" xfId="15204" applyNumberFormat="1" applyFont="1" applyFill="1" applyBorder="1" applyAlignment="1">
      <alignment horizontal="right"/>
    </xf>
    <xf numFmtId="0" fontId="101" fillId="93" borderId="14" xfId="13042" applyFont="1" applyFill="1" applyBorder="1" applyAlignment="1">
      <alignment horizontal="right" wrapText="1"/>
    </xf>
    <xf numFmtId="184" fontId="101" fillId="92" borderId="14" xfId="15204" applyNumberFormat="1" applyFont="1" applyFill="1" applyBorder="1" applyAlignment="1">
      <alignment horizontal="right"/>
    </xf>
    <xf numFmtId="0" fontId="103" fillId="92" borderId="13" xfId="13042" applyFont="1" applyFill="1" applyBorder="1"/>
    <xf numFmtId="0" fontId="104" fillId="92" borderId="11" xfId="13042" applyFont="1" applyFill="1" applyBorder="1"/>
    <xf numFmtId="184" fontId="104" fillId="0" borderId="18" xfId="15203" applyNumberFormat="1" applyFont="1" applyFill="1" applyBorder="1" applyAlignment="1">
      <alignment horizontal="right"/>
    </xf>
    <xf numFmtId="0" fontId="105" fillId="92" borderId="11" xfId="13042" applyFont="1" applyFill="1" applyBorder="1" applyAlignment="1">
      <alignment horizontal="right" wrapText="1"/>
    </xf>
    <xf numFmtId="184" fontId="105" fillId="92" borderId="18" xfId="15203" applyNumberFormat="1" applyFont="1" applyFill="1" applyBorder="1" applyAlignment="1">
      <alignment horizontal="right"/>
    </xf>
    <xf numFmtId="0" fontId="100" fillId="92" borderId="33" xfId="13042" applyFont="1" applyFill="1" applyBorder="1" applyAlignment="1">
      <alignment horizontal="right"/>
    </xf>
    <xf numFmtId="0" fontId="100" fillId="92" borderId="34" xfId="13042" applyFont="1" applyFill="1" applyBorder="1" applyAlignment="1">
      <alignment wrapText="1"/>
    </xf>
    <xf numFmtId="184" fontId="100" fillId="0" borderId="33" xfId="15204" applyNumberFormat="1" applyFont="1" applyFill="1" applyBorder="1" applyAlignment="1">
      <alignment horizontal="right"/>
    </xf>
    <xf numFmtId="0" fontId="101" fillId="93" borderId="33" xfId="13042" applyFont="1" applyFill="1" applyBorder="1" applyAlignment="1">
      <alignment horizontal="right" wrapText="1"/>
    </xf>
    <xf numFmtId="184" fontId="101" fillId="92" borderId="33" xfId="15204" applyNumberFormat="1" applyFont="1" applyFill="1" applyBorder="1" applyAlignment="1">
      <alignment horizontal="right"/>
    </xf>
    <xf numFmtId="0" fontId="102" fillId="92" borderId="13" xfId="13042" applyFont="1" applyFill="1" applyBorder="1" applyAlignment="1">
      <alignment wrapText="1"/>
    </xf>
    <xf numFmtId="0" fontId="103" fillId="92" borderId="22" xfId="13042" applyFont="1" applyFill="1" applyBorder="1"/>
    <xf numFmtId="0" fontId="104" fillId="92" borderId="0" xfId="13042" applyFont="1" applyFill="1"/>
    <xf numFmtId="184" fontId="104" fillId="0" borderId="0" xfId="15203" applyNumberFormat="1" applyFont="1" applyFill="1" applyBorder="1" applyAlignment="1">
      <alignment horizontal="right"/>
    </xf>
    <xf numFmtId="0" fontId="105" fillId="92" borderId="0" xfId="13042" applyFont="1" applyFill="1" applyAlignment="1">
      <alignment horizontal="right" wrapText="1"/>
    </xf>
    <xf numFmtId="184" fontId="105" fillId="92" borderId="32" xfId="15203" applyNumberFormat="1" applyFont="1" applyFill="1" applyBorder="1" applyAlignment="1">
      <alignment horizontal="right"/>
    </xf>
    <xf numFmtId="190" fontId="101" fillId="93" borderId="12" xfId="13042" applyNumberFormat="1" applyFont="1" applyFill="1" applyBorder="1" applyAlignment="1">
      <alignment horizontal="right" wrapText="1"/>
    </xf>
    <xf numFmtId="0" fontId="104" fillId="92" borderId="22" xfId="13042" applyFont="1" applyFill="1" applyBorder="1"/>
    <xf numFmtId="171" fontId="100" fillId="0" borderId="12" xfId="15200" applyNumberFormat="1" applyFont="1" applyFill="1" applyBorder="1" applyAlignment="1">
      <alignment horizontal="right"/>
    </xf>
    <xf numFmtId="171" fontId="101" fillId="92" borderId="12" xfId="15200" applyNumberFormat="1" applyFont="1" applyFill="1" applyBorder="1" applyAlignment="1">
      <alignment horizontal="right"/>
    </xf>
    <xf numFmtId="185" fontId="100" fillId="0" borderId="12" xfId="15200" applyNumberFormat="1" applyFont="1" applyFill="1" applyBorder="1" applyAlignment="1">
      <alignment horizontal="right"/>
    </xf>
    <xf numFmtId="185" fontId="100" fillId="0" borderId="12" xfId="14951" applyNumberFormat="1" applyFont="1" applyFill="1" applyBorder="1" applyAlignment="1">
      <alignment horizontal="right"/>
    </xf>
    <xf numFmtId="0" fontId="103" fillId="92" borderId="13" xfId="13042" applyFont="1" applyFill="1" applyBorder="1" applyAlignment="1">
      <alignment vertical="top"/>
    </xf>
    <xf numFmtId="0" fontId="103" fillId="92" borderId="11" xfId="13042" applyFont="1" applyFill="1" applyBorder="1" applyAlignment="1">
      <alignment vertical="top" wrapText="1"/>
    </xf>
    <xf numFmtId="0" fontId="103" fillId="0" borderId="11" xfId="13042" applyFont="1" applyBorder="1" applyAlignment="1">
      <alignment vertical="top" wrapText="1"/>
    </xf>
    <xf numFmtId="0" fontId="106" fillId="92" borderId="11" xfId="13042" applyFont="1" applyFill="1" applyBorder="1" applyAlignment="1">
      <alignment vertical="top" wrapText="1"/>
    </xf>
    <xf numFmtId="0" fontId="106" fillId="92" borderId="18" xfId="13042" applyFont="1" applyFill="1" applyBorder="1" applyAlignment="1">
      <alignment vertical="top" wrapText="1"/>
    </xf>
    <xf numFmtId="10" fontId="107" fillId="0" borderId="0" xfId="15206" applyNumberFormat="1" applyFont="1" applyFill="1" applyBorder="1"/>
    <xf numFmtId="0" fontId="90" fillId="0" borderId="0" xfId="15205" applyFont="1"/>
    <xf numFmtId="0" fontId="90" fillId="0" borderId="35" xfId="15205" applyFont="1" applyBorder="1"/>
    <xf numFmtId="0" fontId="107" fillId="0" borderId="0" xfId="15205" applyFont="1" applyAlignment="1">
      <alignment wrapText="1"/>
    </xf>
    <xf numFmtId="192" fontId="90" fillId="0" borderId="0" xfId="15205" applyNumberFormat="1" applyFont="1"/>
    <xf numFmtId="192" fontId="90" fillId="0" borderId="35" xfId="15205" applyNumberFormat="1" applyFont="1" applyBorder="1"/>
    <xf numFmtId="0" fontId="90" fillId="0" borderId="0" xfId="15205" applyFont="1" applyAlignment="1">
      <alignment wrapText="1"/>
    </xf>
    <xf numFmtId="192" fontId="90" fillId="0" borderId="0" xfId="15208" applyNumberFormat="1" applyFont="1" applyFill="1" applyBorder="1"/>
    <xf numFmtId="192" fontId="90" fillId="0" borderId="0" xfId="15208" applyNumberFormat="1" applyFont="1" applyFill="1"/>
    <xf numFmtId="192" fontId="90" fillId="0" borderId="35" xfId="15208" applyNumberFormat="1" applyFont="1" applyFill="1" applyBorder="1"/>
    <xf numFmtId="0" fontId="107" fillId="0" borderId="0" xfId="15205" applyFont="1"/>
    <xf numFmtId="192" fontId="107" fillId="0" borderId="0" xfId="15208" applyNumberFormat="1" applyFont="1" applyFill="1" applyBorder="1"/>
    <xf numFmtId="3" fontId="90" fillId="0" borderId="0" xfId="15208" applyNumberFormat="1" applyFont="1" applyBorder="1"/>
    <xf numFmtId="184" fontId="90" fillId="0" borderId="0" xfId="15208" applyNumberFormat="1" applyFont="1"/>
    <xf numFmtId="0" fontId="6" fillId="0" borderId="0" xfId="15201"/>
    <xf numFmtId="3" fontId="108" fillId="0" borderId="12" xfId="15201" quotePrefix="1" applyNumberFormat="1" applyFont="1" applyBorder="1" applyAlignment="1">
      <alignment horizontal="right"/>
    </xf>
    <xf numFmtId="3" fontId="109" fillId="0" borderId="12" xfId="15201" quotePrefix="1" applyNumberFormat="1" applyFont="1" applyBorder="1" applyAlignment="1">
      <alignment horizontal="right"/>
    </xf>
    <xf numFmtId="10" fontId="108" fillId="0" borderId="12" xfId="14951" quotePrefix="1" applyNumberFormat="1" applyFont="1" applyFill="1" applyBorder="1" applyAlignment="1">
      <alignment horizontal="right"/>
    </xf>
    <xf numFmtId="14" fontId="110" fillId="0" borderId="0" xfId="15201" applyNumberFormat="1" applyFont="1" applyAlignment="1">
      <alignment horizontal="center" vertical="center" wrapText="1"/>
    </xf>
    <xf numFmtId="0" fontId="111" fillId="0" borderId="0" xfId="15205" applyFont="1"/>
    <xf numFmtId="192" fontId="90" fillId="0" borderId="0" xfId="15209" applyNumberFormat="1" applyFont="1" applyFill="1" applyBorder="1"/>
    <xf numFmtId="192" fontId="107" fillId="0" borderId="0" xfId="15209" applyNumberFormat="1" applyFont="1" applyFill="1" applyBorder="1"/>
    <xf numFmtId="0" fontId="107" fillId="0" borderId="11" xfId="15205" applyFont="1" applyBorder="1"/>
    <xf numFmtId="10" fontId="107" fillId="0" borderId="11" xfId="15206" applyNumberFormat="1" applyFont="1" applyFill="1" applyBorder="1"/>
    <xf numFmtId="0" fontId="107" fillId="0" borderId="73" xfId="15205" quotePrefix="1" applyFont="1" applyBorder="1"/>
    <xf numFmtId="10" fontId="107" fillId="0" borderId="73" xfId="15206" applyNumberFormat="1" applyFont="1" applyFill="1" applyBorder="1"/>
    <xf numFmtId="14" fontId="112" fillId="94" borderId="12" xfId="15199" applyNumberFormat="1" applyFont="1" applyFill="1" applyBorder="1"/>
    <xf numFmtId="0" fontId="112" fillId="94" borderId="0" xfId="15207" applyFont="1" applyFill="1" applyBorder="1" applyAlignment="1">
      <alignment horizontal="left"/>
    </xf>
    <xf numFmtId="0" fontId="113" fillId="94" borderId="28" xfId="15205" applyFont="1" applyFill="1" applyBorder="1" applyAlignment="1">
      <alignment horizontal="centerContinuous"/>
    </xf>
    <xf numFmtId="0" fontId="113" fillId="94" borderId="30" xfId="15205" applyFont="1" applyFill="1" applyBorder="1" applyAlignment="1">
      <alignment horizontal="centerContinuous"/>
    </xf>
    <xf numFmtId="0" fontId="113" fillId="94" borderId="14" xfId="15205" applyFont="1" applyFill="1" applyBorder="1" applyAlignment="1">
      <alignment horizontal="center"/>
    </xf>
    <xf numFmtId="0" fontId="113" fillId="94" borderId="35" xfId="15205" applyFont="1" applyFill="1" applyBorder="1"/>
    <xf numFmtId="191" fontId="112" fillId="94" borderId="34" xfId="15205" applyNumberFormat="1" applyFont="1" applyFill="1" applyBorder="1"/>
    <xf numFmtId="191" fontId="112" fillId="94" borderId="33" xfId="15205" applyNumberFormat="1" applyFont="1" applyFill="1" applyBorder="1"/>
    <xf numFmtId="0" fontId="114" fillId="91" borderId="0" xfId="15201" applyFont="1" applyFill="1" applyAlignment="1">
      <alignment horizontal="left" vertical="center" wrapText="1"/>
    </xf>
    <xf numFmtId="14" fontId="114" fillId="91" borderId="0" xfId="15201" applyNumberFormat="1" applyFont="1" applyFill="1" applyAlignment="1">
      <alignment horizontal="center" vertical="center" wrapText="1"/>
    </xf>
    <xf numFmtId="0" fontId="107" fillId="0" borderId="35" xfId="15205" applyFont="1" applyBorder="1"/>
    <xf numFmtId="192" fontId="107" fillId="0" borderId="35" xfId="15205" applyNumberFormat="1" applyFont="1" applyBorder="1"/>
    <xf numFmtId="0" fontId="114" fillId="91" borderId="0" xfId="13042" applyFont="1" applyFill="1" applyAlignment="1">
      <alignment horizontal="center" vertical="center" wrapText="1"/>
    </xf>
    <xf numFmtId="0" fontId="115" fillId="91" borderId="0" xfId="15201" applyFont="1" applyFill="1" applyAlignment="1">
      <alignment horizontal="left" vertical="center" wrapText="1"/>
    </xf>
    <xf numFmtId="0" fontId="114" fillId="91" borderId="0" xfId="15201" applyFont="1" applyFill="1" applyAlignment="1">
      <alignment horizontal="center" vertical="center" wrapText="1"/>
    </xf>
    <xf numFmtId="0" fontId="85" fillId="0" borderId="0" xfId="1" applyFont="1" applyAlignment="1">
      <alignment horizontal="right"/>
    </xf>
    <xf numFmtId="0" fontId="116" fillId="89" borderId="1" xfId="1" applyFont="1" applyFill="1" applyBorder="1" applyAlignment="1">
      <alignment horizontal="left"/>
    </xf>
    <xf numFmtId="0" fontId="112" fillId="89" borderId="1" xfId="1" applyFont="1" applyFill="1" applyBorder="1" applyAlignment="1">
      <alignment horizontal="center"/>
    </xf>
    <xf numFmtId="0" fontId="112" fillId="89" borderId="0" xfId="1" applyFont="1" applyFill="1" applyAlignment="1">
      <alignment horizontal="center"/>
    </xf>
    <xf numFmtId="0" fontId="112" fillId="89" borderId="0" xfId="1" applyFont="1" applyFill="1"/>
    <xf numFmtId="0" fontId="100" fillId="0" borderId="0" xfId="4" applyFont="1" applyFill="1" applyAlignment="1">
      <alignment horizontal="right"/>
    </xf>
    <xf numFmtId="0" fontId="100" fillId="0" borderId="0" xfId="4" applyFont="1" applyFill="1"/>
    <xf numFmtId="0" fontId="100" fillId="0" borderId="0" xfId="4" applyFont="1" applyFill="1" applyAlignment="1">
      <alignment horizontal="center"/>
    </xf>
    <xf numFmtId="14" fontId="100" fillId="0" borderId="0" xfId="4" applyNumberFormat="1" applyFont="1" applyFill="1" applyAlignment="1">
      <alignment horizontal="center"/>
    </xf>
    <xf numFmtId="0" fontId="104" fillId="0" borderId="0" xfId="4" applyFont="1" applyFill="1" applyAlignment="1">
      <alignment horizontal="center"/>
    </xf>
    <xf numFmtId="0" fontId="100" fillId="2" borderId="0" xfId="4" applyFont="1" applyFill="1"/>
    <xf numFmtId="0" fontId="97" fillId="0" borderId="0" xfId="4" applyFont="1" applyFill="1"/>
    <xf numFmtId="0" fontId="97" fillId="0" borderId="0" xfId="4" applyFont="1" applyFill="1" applyAlignment="1">
      <alignment horizontal="center"/>
    </xf>
    <xf numFmtId="0" fontId="104" fillId="0" borderId="0" xfId="4" applyFont="1" applyFill="1"/>
    <xf numFmtId="0" fontId="104" fillId="2" borderId="0" xfId="4" applyFont="1" applyFill="1"/>
    <xf numFmtId="0" fontId="100" fillId="2" borderId="0" xfId="4" applyFont="1" applyFill="1" applyAlignment="1">
      <alignment horizontal="right"/>
    </xf>
    <xf numFmtId="0" fontId="100" fillId="2" borderId="0" xfId="4" applyFont="1" applyFill="1" applyAlignment="1">
      <alignment horizontal="center"/>
    </xf>
    <xf numFmtId="0" fontId="91" fillId="0" borderId="37" xfId="12" applyFont="1" applyBorder="1" applyAlignment="1">
      <alignment vertical="top"/>
    </xf>
    <xf numFmtId="0" fontId="91" fillId="0" borderId="38" xfId="12" applyFont="1" applyBorder="1" applyAlignment="1">
      <alignment vertical="top"/>
    </xf>
    <xf numFmtId="0" fontId="112" fillId="94" borderId="68" xfId="12" applyFont="1" applyFill="1" applyBorder="1" applyAlignment="1">
      <alignment horizontal="center" vertical="top" wrapText="1"/>
    </xf>
    <xf numFmtId="0" fontId="112" fillId="94" borderId="72" xfId="12" applyFont="1" applyFill="1" applyBorder="1" applyAlignment="1">
      <alignment horizontal="center" vertical="top" wrapText="1"/>
    </xf>
    <xf numFmtId="0" fontId="107" fillId="86" borderId="40" xfId="12" applyFont="1" applyFill="1" applyBorder="1" applyAlignment="1">
      <alignment vertical="top" wrapText="1"/>
    </xf>
    <xf numFmtId="0" fontId="107" fillId="86" borderId="41" xfId="12" applyFont="1" applyFill="1" applyBorder="1" applyAlignment="1">
      <alignment vertical="top" wrapText="1"/>
    </xf>
    <xf numFmtId="0" fontId="107" fillId="86" borderId="42" xfId="12" applyFont="1" applyFill="1" applyBorder="1" applyAlignment="1">
      <alignment vertical="top" wrapText="1"/>
    </xf>
    <xf numFmtId="3" fontId="91" fillId="87" borderId="26" xfId="12" applyNumberFormat="1" applyFont="1" applyFill="1" applyBorder="1" applyAlignment="1">
      <alignment horizontal="right" vertical="center" wrapText="1"/>
    </xf>
    <xf numFmtId="3" fontId="91" fillId="0" borderId="39" xfId="12" applyNumberFormat="1" applyFont="1" applyBorder="1" applyAlignment="1">
      <alignment horizontal="right" vertical="center" wrapText="1"/>
    </xf>
    <xf numFmtId="3" fontId="107" fillId="86" borderId="41" xfId="12" applyNumberFormat="1" applyFont="1" applyFill="1" applyBorder="1" applyAlignment="1">
      <alignment vertical="top" wrapText="1"/>
    </xf>
    <xf numFmtId="3" fontId="107" fillId="86" borderId="42" xfId="12" applyNumberFormat="1" applyFont="1" applyFill="1" applyBorder="1" applyAlignment="1">
      <alignment vertical="top" wrapText="1"/>
    </xf>
    <xf numFmtId="3" fontId="92" fillId="0" borderId="47" xfId="12" applyNumberFormat="1" applyFont="1" applyBorder="1" applyAlignment="1">
      <alignment horizontal="right" vertical="center" wrapText="1"/>
    </xf>
    <xf numFmtId="3" fontId="91" fillId="0" borderId="50" xfId="12" applyNumberFormat="1" applyFont="1" applyBorder="1" applyAlignment="1">
      <alignment horizontal="right" vertical="center" wrapText="1"/>
    </xf>
    <xf numFmtId="3" fontId="91" fillId="0" borderId="51" xfId="12" applyNumberFormat="1" applyFont="1" applyBorder="1" applyAlignment="1">
      <alignment horizontal="right" vertical="center" wrapText="1"/>
    </xf>
    <xf numFmtId="3" fontId="92" fillId="0" borderId="51" xfId="12" applyNumberFormat="1" applyFont="1" applyBorder="1" applyAlignment="1">
      <alignment horizontal="right" vertical="center" wrapText="1"/>
    </xf>
    <xf numFmtId="3" fontId="91" fillId="87" borderId="50" xfId="12" applyNumberFormat="1" applyFont="1" applyFill="1" applyBorder="1" applyAlignment="1">
      <alignment horizontal="right" vertical="center" wrapText="1"/>
    </xf>
    <xf numFmtId="3" fontId="91" fillId="87" borderId="54" xfId="12" applyNumberFormat="1" applyFont="1" applyFill="1" applyBorder="1" applyAlignment="1">
      <alignment horizontal="right" vertical="center" wrapText="1"/>
    </xf>
    <xf numFmtId="3" fontId="92" fillId="0" borderId="55" xfId="12" applyNumberFormat="1" applyFont="1" applyBorder="1" applyAlignment="1">
      <alignment horizontal="right" vertical="center" wrapText="1"/>
    </xf>
    <xf numFmtId="0" fontId="91" fillId="0" borderId="41" xfId="12" applyFont="1" applyBorder="1" applyAlignment="1">
      <alignment vertical="top" wrapText="1"/>
    </xf>
    <xf numFmtId="3" fontId="91" fillId="0" borderId="44" xfId="12" applyNumberFormat="1" applyFont="1" applyBorder="1" applyAlignment="1">
      <alignment vertical="top" wrapText="1"/>
    </xf>
    <xf numFmtId="3" fontId="107" fillId="0" borderId="39" xfId="12" applyNumberFormat="1" applyFont="1" applyBorder="1" applyAlignment="1">
      <alignment horizontal="left" vertical="top" wrapText="1" indent="1"/>
    </xf>
    <xf numFmtId="3" fontId="91" fillId="87" borderId="56" xfId="12" applyNumberFormat="1" applyFont="1" applyFill="1" applyBorder="1" applyAlignment="1">
      <alignment horizontal="right" vertical="center" wrapText="1"/>
    </xf>
    <xf numFmtId="3" fontId="91" fillId="0" borderId="47" xfId="12" applyNumberFormat="1" applyFont="1" applyBorder="1" applyAlignment="1">
      <alignment horizontal="right" vertical="center" wrapText="1"/>
    </xf>
    <xf numFmtId="3" fontId="91" fillId="87" borderId="57" xfId="12" applyNumberFormat="1" applyFont="1" applyFill="1" applyBorder="1" applyAlignment="1">
      <alignment horizontal="right" vertical="center" wrapText="1"/>
    </xf>
    <xf numFmtId="1" fontId="91" fillId="87" borderId="60" xfId="12" applyNumberFormat="1" applyFont="1" applyFill="1" applyBorder="1" applyAlignment="1">
      <alignment horizontal="right" vertical="center" wrapText="1"/>
    </xf>
    <xf numFmtId="185" fontId="92" fillId="0" borderId="61" xfId="15133" applyNumberFormat="1" applyFont="1" applyBorder="1" applyAlignment="1">
      <alignment horizontal="right" vertical="center" wrapText="1"/>
    </xf>
    <xf numFmtId="1" fontId="92" fillId="87" borderId="60" xfId="12" applyNumberFormat="1" applyFont="1" applyFill="1" applyBorder="1" applyAlignment="1">
      <alignment horizontal="right" vertical="center" wrapText="1"/>
    </xf>
    <xf numFmtId="0" fontId="91" fillId="0" borderId="0" xfId="12" applyFont="1"/>
    <xf numFmtId="0" fontId="118" fillId="0" borderId="0" xfId="12" applyFont="1"/>
    <xf numFmtId="0" fontId="93" fillId="0" borderId="0" xfId="12" applyFont="1"/>
    <xf numFmtId="0" fontId="119" fillId="0" borderId="0" xfId="15131" applyFont="1" applyAlignment="1">
      <alignment vertical="center"/>
    </xf>
    <xf numFmtId="0" fontId="119" fillId="0" borderId="32" xfId="15131" applyFont="1" applyBorder="1" applyAlignment="1">
      <alignment vertical="center"/>
    </xf>
    <xf numFmtId="0" fontId="107" fillId="88" borderId="64" xfId="15131" applyFont="1" applyFill="1" applyBorder="1" applyAlignment="1">
      <alignment vertical="center"/>
    </xf>
    <xf numFmtId="0" fontId="107" fillId="88" borderId="37" xfId="15131" applyFont="1" applyFill="1" applyBorder="1" applyAlignment="1">
      <alignment vertical="center"/>
    </xf>
    <xf numFmtId="0" fontId="107" fillId="88" borderId="65" xfId="15131" applyFont="1" applyFill="1" applyBorder="1" applyAlignment="1">
      <alignment vertical="center"/>
    </xf>
    <xf numFmtId="1" fontId="120" fillId="0" borderId="66" xfId="15131" applyNumberFormat="1" applyFont="1" applyBorder="1" applyAlignment="1">
      <alignment horizontal="left" vertical="center"/>
    </xf>
    <xf numFmtId="0" fontId="90" fillId="0" borderId="26" xfId="15131" applyFont="1" applyBorder="1" applyAlignment="1">
      <alignment vertical="center"/>
    </xf>
    <xf numFmtId="3" fontId="91" fillId="0" borderId="26" xfId="15131" applyNumberFormat="1" applyFont="1" applyBorder="1" applyAlignment="1">
      <alignment horizontal="right" vertical="center"/>
    </xf>
    <xf numFmtId="3" fontId="91" fillId="87" borderId="26" xfId="15131" applyNumberFormat="1" applyFont="1" applyFill="1" applyBorder="1" applyAlignment="1">
      <alignment horizontal="right" vertical="center"/>
    </xf>
    <xf numFmtId="0" fontId="119" fillId="0" borderId="26" xfId="15131" applyFont="1" applyBorder="1" applyAlignment="1">
      <alignment vertical="center"/>
    </xf>
    <xf numFmtId="1" fontId="121" fillId="0" borderId="66" xfId="15131" applyNumberFormat="1" applyFont="1" applyBorder="1" applyAlignment="1">
      <alignment horizontal="left" vertical="center"/>
    </xf>
    <xf numFmtId="0" fontId="107" fillId="0" borderId="26" xfId="15131" applyFont="1" applyBorder="1" applyAlignment="1">
      <alignment horizontal="left" vertical="center"/>
    </xf>
    <xf numFmtId="3" fontId="92" fillId="87" borderId="26" xfId="15131" applyNumberFormat="1" applyFont="1" applyFill="1" applyBorder="1" applyAlignment="1">
      <alignment horizontal="right" vertical="center"/>
    </xf>
    <xf numFmtId="3" fontId="92" fillId="0" borderId="26" xfId="15131" applyNumberFormat="1" applyFont="1" applyBorder="1" applyAlignment="1">
      <alignment horizontal="right" vertical="center"/>
    </xf>
    <xf numFmtId="0" fontId="107" fillId="88" borderId="40" xfId="15131" applyFont="1" applyFill="1" applyBorder="1" applyAlignment="1">
      <alignment vertical="center"/>
    </xf>
    <xf numFmtId="0" fontId="107" fillId="88" borderId="41" xfId="15131" applyFont="1" applyFill="1" applyBorder="1" applyAlignment="1">
      <alignment vertical="center"/>
    </xf>
    <xf numFmtId="0" fontId="107" fillId="88" borderId="42" xfId="15131" applyFont="1" applyFill="1" applyBorder="1" applyAlignment="1">
      <alignment vertical="center"/>
    </xf>
    <xf numFmtId="1" fontId="120" fillId="0" borderId="67" xfId="15131" applyNumberFormat="1" applyFont="1" applyBorder="1" applyAlignment="1">
      <alignment horizontal="left" vertical="center"/>
    </xf>
    <xf numFmtId="0" fontId="119" fillId="0" borderId="68" xfId="15131" applyFont="1" applyBorder="1" applyAlignment="1">
      <alignment vertical="center"/>
    </xf>
    <xf numFmtId="1" fontId="121" fillId="0" borderId="69" xfId="15131" applyNumberFormat="1" applyFont="1" applyBorder="1" applyAlignment="1">
      <alignment horizontal="left" vertical="center"/>
    </xf>
    <xf numFmtId="0" fontId="107" fillId="0" borderId="70" xfId="15131" applyFont="1" applyBorder="1" applyAlignment="1">
      <alignment horizontal="left" vertical="center"/>
    </xf>
    <xf numFmtId="1" fontId="92" fillId="87" borderId="70" xfId="15131" applyNumberFormat="1" applyFont="1" applyFill="1" applyBorder="1" applyAlignment="1">
      <alignment horizontal="right" vertical="center"/>
    </xf>
    <xf numFmtId="185" fontId="92" fillId="0" borderId="71" xfId="15133" applyNumberFormat="1" applyFont="1" applyFill="1" applyBorder="1" applyAlignment="1">
      <alignment horizontal="right" vertical="center"/>
    </xf>
    <xf numFmtId="0" fontId="113" fillId="94" borderId="62" xfId="15131" applyFont="1" applyFill="1" applyBorder="1" applyAlignment="1">
      <alignment horizontal="right" vertical="center"/>
    </xf>
    <xf numFmtId="0" fontId="113" fillId="94" borderId="63" xfId="15131" applyFont="1" applyFill="1" applyBorder="1" applyAlignment="1">
      <alignment horizontal="right" vertical="center"/>
    </xf>
    <xf numFmtId="0" fontId="93" fillId="0" borderId="0" xfId="0" applyFont="1"/>
    <xf numFmtId="0" fontId="91" fillId="0" borderId="0" xfId="0" applyFont="1"/>
    <xf numFmtId="0" fontId="91" fillId="0" borderId="29" xfId="0" applyFont="1" applyBorder="1"/>
    <xf numFmtId="3" fontId="91" fillId="0" borderId="14" xfId="15142" applyNumberFormat="1" applyFont="1" applyBorder="1"/>
    <xf numFmtId="3" fontId="91" fillId="0" borderId="31" xfId="15142" applyNumberFormat="1" applyFont="1" applyBorder="1"/>
    <xf numFmtId="3" fontId="91" fillId="0" borderId="31" xfId="15142" applyNumberFormat="1" applyFont="1" applyFill="1" applyBorder="1"/>
    <xf numFmtId="0" fontId="122" fillId="0" borderId="11" xfId="0" applyFont="1" applyBorder="1"/>
    <xf numFmtId="3" fontId="123" fillId="0" borderId="12" xfId="15142" applyNumberFormat="1" applyFont="1" applyBorder="1"/>
    <xf numFmtId="0" fontId="91" fillId="0" borderId="35" xfId="0" applyFont="1" applyBorder="1"/>
    <xf numFmtId="3" fontId="91" fillId="0" borderId="33" xfId="15142" applyNumberFormat="1" applyFont="1" applyBorder="1"/>
    <xf numFmtId="0" fontId="118" fillId="0" borderId="0" xfId="0" applyFont="1"/>
    <xf numFmtId="14" fontId="112" fillId="94" borderId="14" xfId="0" applyNumberFormat="1" applyFont="1" applyFill="1" applyBorder="1"/>
    <xf numFmtId="0" fontId="107" fillId="0" borderId="12" xfId="15201" applyFont="1" applyBorder="1"/>
    <xf numFmtId="0" fontId="90" fillId="0" borderId="12" xfId="15201" applyFont="1" applyBorder="1"/>
    <xf numFmtId="0" fontId="121" fillId="0" borderId="0" xfId="4" applyFont="1" applyFill="1"/>
    <xf numFmtId="0" fontId="117" fillId="0" borderId="0" xfId="15199" applyFont="1"/>
    <xf numFmtId="0" fontId="91" fillId="0" borderId="0" xfId="15199" applyFont="1" applyAlignment="1">
      <alignment horizontal="right"/>
    </xf>
    <xf numFmtId="0" fontId="112" fillId="94" borderId="11" xfId="15199" applyFont="1" applyFill="1" applyBorder="1"/>
    <xf numFmtId="0" fontId="112" fillId="94" borderId="11" xfId="15199" applyFont="1" applyFill="1" applyBorder="1" applyAlignment="1">
      <alignment horizontal="right"/>
    </xf>
    <xf numFmtId="0" fontId="91" fillId="0" borderId="29" xfId="15199" applyFont="1" applyBorder="1"/>
    <xf numFmtId="9" fontId="91" fillId="0" borderId="29" xfId="15199" applyNumberFormat="1" applyFont="1" applyBorder="1" applyAlignment="1">
      <alignment horizontal="right"/>
    </xf>
    <xf numFmtId="9" fontId="91" fillId="0" borderId="0" xfId="15199" applyNumberFormat="1" applyFont="1" applyAlignment="1">
      <alignment horizontal="right"/>
    </xf>
    <xf numFmtId="0" fontId="91" fillId="0" borderId="35" xfId="15199" applyFont="1" applyBorder="1"/>
    <xf numFmtId="0" fontId="91" fillId="0" borderId="35" xfId="15199" applyFont="1" applyBorder="1" applyAlignment="1">
      <alignment horizontal="right"/>
    </xf>
    <xf numFmtId="0" fontId="118" fillId="0" borderId="0" xfId="15199" applyFont="1"/>
    <xf numFmtId="0" fontId="127" fillId="0" borderId="0" xfId="4" applyFont="1" applyFill="1"/>
    <xf numFmtId="0" fontId="128" fillId="0" borderId="0" xfId="4" applyFont="1" applyFill="1"/>
    <xf numFmtId="0" fontId="127" fillId="2" borderId="0" xfId="4" applyFont="1" applyFill="1" applyAlignment="1">
      <alignment horizontal="right"/>
    </xf>
    <xf numFmtId="0" fontId="128" fillId="2" borderId="0" xfId="4" applyFont="1" applyFill="1"/>
    <xf numFmtId="0" fontId="130" fillId="0" borderId="0" xfId="4" applyFont="1" applyFill="1"/>
    <xf numFmtId="0" fontId="109" fillId="0" borderId="0" xfId="15205" applyFont="1"/>
    <xf numFmtId="14" fontId="112" fillId="94" borderId="0" xfId="15199" applyNumberFormat="1" applyFont="1" applyFill="1"/>
    <xf numFmtId="184" fontId="100" fillId="0" borderId="18" xfId="15204" applyNumberFormat="1" applyFont="1" applyFill="1" applyBorder="1" applyAlignment="1">
      <alignment horizontal="right"/>
    </xf>
    <xf numFmtId="184" fontId="100" fillId="0" borderId="30" xfId="15204" applyNumberFormat="1" applyFont="1" applyFill="1" applyBorder="1" applyAlignment="1">
      <alignment horizontal="right"/>
    </xf>
    <xf numFmtId="184" fontId="100" fillId="0" borderId="36" xfId="15204" applyNumberFormat="1" applyFont="1" applyFill="1" applyBorder="1" applyAlignment="1">
      <alignment horizontal="right"/>
    </xf>
    <xf numFmtId="171" fontId="100" fillId="0" borderId="18" xfId="15200" applyNumberFormat="1" applyFont="1" applyFill="1" applyBorder="1" applyAlignment="1">
      <alignment horizontal="right"/>
    </xf>
    <xf numFmtId="185" fontId="100" fillId="0" borderId="18" xfId="15200" applyNumberFormat="1" applyFont="1" applyFill="1" applyBorder="1" applyAlignment="1">
      <alignment horizontal="right"/>
    </xf>
    <xf numFmtId="185" fontId="100" fillId="0" borderId="18" xfId="14951" applyNumberFormat="1" applyFont="1" applyFill="1" applyBorder="1" applyAlignment="1">
      <alignment horizontal="right"/>
    </xf>
    <xf numFmtId="0" fontId="114" fillId="91" borderId="32" xfId="13042" applyFont="1" applyFill="1" applyBorder="1" applyAlignment="1">
      <alignment horizontal="center" vertical="center" wrapText="1"/>
    </xf>
    <xf numFmtId="184" fontId="104" fillId="0" borderId="32" xfId="15203" applyNumberFormat="1" applyFont="1" applyFill="1" applyBorder="1" applyAlignment="1">
      <alignment horizontal="right"/>
    </xf>
    <xf numFmtId="0" fontId="103" fillId="0" borderId="18" xfId="13042" applyFont="1" applyBorder="1" applyAlignment="1">
      <alignment vertical="top" wrapText="1"/>
    </xf>
    <xf numFmtId="0" fontId="5" fillId="90" borderId="0" xfId="15210" applyFill="1"/>
    <xf numFmtId="0" fontId="5" fillId="90" borderId="0" xfId="15210" applyFill="1" applyAlignment="1">
      <alignment horizontal="center"/>
    </xf>
    <xf numFmtId="0" fontId="5" fillId="0" borderId="0" xfId="15210"/>
    <xf numFmtId="0" fontId="126" fillId="90" borderId="0" xfId="15210" applyFont="1" applyFill="1"/>
    <xf numFmtId="0" fontId="90" fillId="90" borderId="0" xfId="15210" applyFont="1" applyFill="1"/>
    <xf numFmtId="0" fontId="90" fillId="90" borderId="0" xfId="15210" applyFont="1" applyFill="1" applyAlignment="1">
      <alignment horizontal="center"/>
    </xf>
    <xf numFmtId="0" fontId="91" fillId="90" borderId="12" xfId="15210" applyFont="1" applyFill="1" applyBorder="1"/>
    <xf numFmtId="0" fontId="90" fillId="90" borderId="12" xfId="15210" applyFont="1" applyFill="1" applyBorder="1" applyAlignment="1">
      <alignment horizontal="center"/>
    </xf>
    <xf numFmtId="0" fontId="91" fillId="90" borderId="12" xfId="15210" applyFont="1" applyFill="1" applyBorder="1" applyAlignment="1">
      <alignment horizontal="center"/>
    </xf>
    <xf numFmtId="0" fontId="123" fillId="90" borderId="12" xfId="15210" applyFont="1" applyFill="1" applyBorder="1"/>
    <xf numFmtId="0" fontId="125" fillId="90" borderId="12" xfId="15210" applyFont="1" applyFill="1" applyBorder="1" applyAlignment="1">
      <alignment horizontal="center"/>
    </xf>
    <xf numFmtId="0" fontId="123" fillId="90" borderId="12" xfId="15210" applyFont="1" applyFill="1" applyBorder="1" applyAlignment="1">
      <alignment horizontal="center"/>
    </xf>
    <xf numFmtId="0" fontId="90" fillId="90" borderId="12" xfId="15210" applyFont="1" applyFill="1" applyBorder="1" applyAlignment="1">
      <alignment horizontal="center" wrapText="1"/>
    </xf>
    <xf numFmtId="168" fontId="90" fillId="0" borderId="12" xfId="15210" applyNumberFormat="1" applyFont="1" applyFill="1" applyBorder="1" applyAlignment="1">
      <alignment horizontal="center"/>
    </xf>
    <xf numFmtId="0" fontId="91" fillId="0" borderId="12" xfId="15210" applyFont="1" applyFill="1" applyBorder="1" applyAlignment="1">
      <alignment horizontal="center"/>
    </xf>
    <xf numFmtId="0" fontId="90" fillId="0" borderId="12" xfId="15210" applyFont="1" applyFill="1" applyBorder="1" applyAlignment="1">
      <alignment horizontal="center"/>
    </xf>
    <xf numFmtId="0" fontId="91" fillId="90" borderId="12" xfId="15210" applyFont="1" applyFill="1" applyBorder="1" applyAlignment="1">
      <alignment horizontal="right"/>
    </xf>
    <xf numFmtId="188" fontId="90" fillId="0" borderId="12" xfId="15210" applyNumberFormat="1" applyFont="1" applyFill="1" applyBorder="1" applyAlignment="1">
      <alignment horizontal="center"/>
    </xf>
    <xf numFmtId="15" fontId="91" fillId="90" borderId="12" xfId="15210" applyNumberFormat="1" applyFont="1" applyFill="1" applyBorder="1" applyAlignment="1">
      <alignment horizontal="center"/>
    </xf>
    <xf numFmtId="189" fontId="90" fillId="0" borderId="12" xfId="15210" applyNumberFormat="1" applyFont="1" applyFill="1" applyBorder="1" applyAlignment="1">
      <alignment horizontal="center" wrapText="1"/>
    </xf>
    <xf numFmtId="0" fontId="90" fillId="0" borderId="12" xfId="15210" applyFont="1" applyFill="1" applyBorder="1"/>
    <xf numFmtId="0" fontId="90" fillId="0" borderId="12" xfId="15210" applyFont="1" applyFill="1" applyBorder="1" applyAlignment="1">
      <alignment horizontal="center" wrapText="1"/>
    </xf>
    <xf numFmtId="0" fontId="119" fillId="0" borderId="12" xfId="15210" applyFont="1" applyFill="1" applyBorder="1"/>
    <xf numFmtId="0" fontId="119" fillId="0" borderId="12" xfId="15210" applyFont="1" applyFill="1" applyBorder="1" applyAlignment="1">
      <alignment horizontal="center"/>
    </xf>
    <xf numFmtId="0" fontId="90" fillId="0" borderId="12" xfId="15210" applyFont="1" applyFill="1" applyBorder="1" applyAlignment="1">
      <alignment horizontal="right"/>
    </xf>
    <xf numFmtId="0" fontId="5" fillId="0" borderId="0" xfId="15210" applyFill="1"/>
    <xf numFmtId="3" fontId="6" fillId="0" borderId="26" xfId="15131" applyNumberFormat="1" applyBorder="1" applyAlignment="1">
      <alignment horizontal="right" vertical="center"/>
    </xf>
    <xf numFmtId="3" fontId="6" fillId="87" borderId="26" xfId="15131" applyNumberFormat="1" applyFill="1" applyBorder="1" applyAlignment="1">
      <alignment horizontal="right" vertical="center"/>
    </xf>
    <xf numFmtId="3" fontId="27" fillId="87" borderId="26" xfId="15131" applyNumberFormat="1" applyFont="1" applyFill="1" applyBorder="1" applyAlignment="1">
      <alignment horizontal="right" vertical="center"/>
    </xf>
    <xf numFmtId="3" fontId="27" fillId="0" borderId="26" xfId="15131" applyNumberFormat="1" applyFont="1" applyBorder="1" applyAlignment="1">
      <alignment horizontal="right" vertical="center"/>
    </xf>
    <xf numFmtId="0" fontId="131" fillId="88" borderId="41" xfId="15131" applyFont="1" applyFill="1" applyBorder="1" applyAlignment="1">
      <alignment vertical="center"/>
    </xf>
    <xf numFmtId="0" fontId="131" fillId="88" borderId="42" xfId="15131" applyFont="1" applyFill="1" applyBorder="1" applyAlignment="1">
      <alignment vertical="center"/>
    </xf>
    <xf numFmtId="1" fontId="27" fillId="87" borderId="70" xfId="15131" applyNumberFormat="1" applyFont="1" applyFill="1" applyBorder="1" applyAlignment="1">
      <alignment horizontal="right" vertical="center"/>
    </xf>
    <xf numFmtId="185" fontId="27" fillId="0" borderId="71" xfId="15133" applyNumberFormat="1" applyFont="1" applyFill="1" applyBorder="1" applyAlignment="1">
      <alignment horizontal="right" vertical="center"/>
    </xf>
    <xf numFmtId="3" fontId="6" fillId="87" borderId="26" xfId="12" applyNumberFormat="1" applyFont="1" applyFill="1" applyBorder="1" applyAlignment="1">
      <alignment horizontal="right" vertical="center" wrapText="1"/>
    </xf>
    <xf numFmtId="3" fontId="0" fillId="0" borderId="39" xfId="12" applyNumberFormat="1" applyFont="1" applyBorder="1" applyAlignment="1">
      <alignment horizontal="right" vertical="center" wrapText="1"/>
    </xf>
    <xf numFmtId="3" fontId="131" fillId="86" borderId="41" xfId="12" applyNumberFormat="1" applyFont="1" applyFill="1" applyBorder="1" applyAlignment="1">
      <alignment vertical="top" wrapText="1"/>
    </xf>
    <xf numFmtId="3" fontId="131" fillId="86" borderId="42" xfId="12" applyNumberFormat="1" applyFont="1" applyFill="1" applyBorder="1" applyAlignment="1">
      <alignment vertical="top" wrapText="1"/>
    </xf>
    <xf numFmtId="3" fontId="27" fillId="0" borderId="47" xfId="12" applyNumberFormat="1" applyFont="1" applyBorder="1" applyAlignment="1">
      <alignment horizontal="right" vertical="center" wrapText="1"/>
    </xf>
    <xf numFmtId="3" fontId="6" fillId="0" borderId="50" xfId="12" applyNumberFormat="1" applyFont="1" applyBorder="1" applyAlignment="1">
      <alignment horizontal="right" vertical="center" wrapText="1"/>
    </xf>
    <xf numFmtId="3" fontId="6" fillId="0" borderId="51" xfId="12" applyNumberFormat="1" applyFont="1" applyBorder="1" applyAlignment="1">
      <alignment horizontal="right" vertical="center" wrapText="1"/>
    </xf>
    <xf numFmtId="3" fontId="27" fillId="0" borderId="51" xfId="12" applyNumberFormat="1" applyFont="1" applyBorder="1" applyAlignment="1">
      <alignment horizontal="right" vertical="center" wrapText="1"/>
    </xf>
    <xf numFmtId="3" fontId="6" fillId="87" borderId="50" xfId="12" applyNumberFormat="1" applyFont="1" applyFill="1" applyBorder="1" applyAlignment="1">
      <alignment horizontal="right" vertical="center" wrapText="1"/>
    </xf>
    <xf numFmtId="3" fontId="6" fillId="87" borderId="54" xfId="12" applyNumberFormat="1" applyFont="1" applyFill="1" applyBorder="1" applyAlignment="1">
      <alignment horizontal="right" vertical="center" wrapText="1"/>
    </xf>
    <xf numFmtId="3" fontId="27" fillId="0" borderId="55" xfId="12" applyNumberFormat="1" applyFont="1" applyBorder="1" applyAlignment="1">
      <alignment horizontal="right" vertical="center" wrapText="1"/>
    </xf>
    <xf numFmtId="3" fontId="6" fillId="0" borderId="47" xfId="12" applyNumberFormat="1" applyFont="1" applyBorder="1" applyAlignment="1">
      <alignment horizontal="right" vertical="center" wrapText="1"/>
    </xf>
    <xf numFmtId="185" fontId="6" fillId="0" borderId="61" xfId="15133" applyNumberFormat="1" applyFont="1" applyBorder="1" applyAlignment="1">
      <alignment horizontal="right" vertical="center" wrapText="1"/>
    </xf>
    <xf numFmtId="0" fontId="129" fillId="0" borderId="0" xfId="4" applyFont="1"/>
    <xf numFmtId="0" fontId="114" fillId="91" borderId="34" xfId="13042" applyFont="1" applyFill="1" applyBorder="1" applyAlignment="1">
      <alignment horizontal="center" vertical="center" wrapText="1"/>
    </xf>
    <xf numFmtId="0" fontId="114" fillId="91" borderId="36" xfId="13042" applyFont="1" applyFill="1" applyBorder="1" applyAlignment="1">
      <alignment horizontal="center" vertical="center" wrapText="1"/>
    </xf>
    <xf numFmtId="0" fontId="128" fillId="0" borderId="0" xfId="4" applyFont="1" applyFill="1" applyAlignment="1"/>
    <xf numFmtId="0" fontId="0" fillId="0" borderId="0" xfId="0"/>
    <xf numFmtId="0" fontId="112" fillId="91" borderId="35" xfId="15210" applyFont="1" applyFill="1" applyBorder="1" applyAlignment="1">
      <alignment horizontal="left" vertical="center" wrapText="1"/>
    </xf>
    <xf numFmtId="0" fontId="114" fillId="91" borderId="35" xfId="15210" applyFont="1" applyFill="1" applyBorder="1" applyAlignment="1">
      <alignment horizontal="left" vertical="center" wrapText="1"/>
    </xf>
    <xf numFmtId="0" fontId="124" fillId="0" borderId="13" xfId="15210" applyFont="1" applyFill="1" applyBorder="1" applyAlignment="1">
      <alignment wrapText="1"/>
    </xf>
    <xf numFmtId="0" fontId="124" fillId="0" borderId="11" xfId="15210" applyFont="1" applyFill="1" applyBorder="1" applyAlignment="1">
      <alignment wrapText="1"/>
    </xf>
    <xf numFmtId="0" fontId="124" fillId="0" borderId="18" xfId="15210" applyFont="1" applyFill="1" applyBorder="1" applyAlignment="1">
      <alignment wrapText="1"/>
    </xf>
    <xf numFmtId="14" fontId="112" fillId="94" borderId="13" xfId="12" applyNumberFormat="1" applyFont="1" applyFill="1" applyBorder="1" applyAlignment="1">
      <alignment horizontal="center"/>
    </xf>
    <xf numFmtId="14" fontId="112" fillId="94" borderId="18" xfId="12" applyNumberFormat="1" applyFont="1" applyFill="1" applyBorder="1" applyAlignment="1">
      <alignment horizontal="center"/>
    </xf>
    <xf numFmtId="0" fontId="107" fillId="0" borderId="48" xfId="12" applyFont="1" applyBorder="1" applyAlignment="1">
      <alignment horizontal="left" vertical="top" wrapText="1"/>
    </xf>
    <xf numFmtId="0" fontId="107" fillId="0" borderId="49" xfId="12" applyFont="1" applyBorder="1" applyAlignment="1">
      <alignment horizontal="left" vertical="top" wrapText="1"/>
    </xf>
    <xf numFmtId="0" fontId="93" fillId="0" borderId="0" xfId="12" applyFont="1"/>
    <xf numFmtId="0" fontId="90" fillId="0" borderId="43" xfId="12" applyFont="1" applyBorder="1" applyAlignment="1">
      <alignment horizontal="left" vertical="top" wrapText="1"/>
    </xf>
    <xf numFmtId="0" fontId="90" fillId="0" borderId="44" xfId="12" applyFont="1" applyBorder="1" applyAlignment="1">
      <alignment horizontal="left" vertical="top" wrapText="1"/>
    </xf>
    <xf numFmtId="0" fontId="107" fillId="0" borderId="45" xfId="12" applyFont="1" applyBorder="1" applyAlignment="1">
      <alignment horizontal="left" vertical="top" wrapText="1"/>
    </xf>
    <xf numFmtId="0" fontId="107" fillId="0" borderId="46" xfId="12" applyFont="1" applyBorder="1" applyAlignment="1">
      <alignment horizontal="left" vertical="top" wrapText="1"/>
    </xf>
    <xf numFmtId="0" fontId="90" fillId="0" borderId="48" xfId="12" applyFont="1" applyBorder="1" applyAlignment="1">
      <alignment horizontal="left" vertical="top" wrapText="1" indent="4"/>
    </xf>
    <xf numFmtId="0" fontId="90" fillId="0" borderId="49" xfId="12" applyFont="1" applyBorder="1" applyAlignment="1">
      <alignment horizontal="left" vertical="top" wrapText="1" indent="4"/>
    </xf>
    <xf numFmtId="0" fontId="107" fillId="0" borderId="58" xfId="12" applyFont="1" applyBorder="1" applyAlignment="1">
      <alignment horizontal="left" vertical="top" wrapText="1"/>
    </xf>
    <xf numFmtId="0" fontId="107" fillId="0" borderId="59" xfId="12" applyFont="1" applyBorder="1" applyAlignment="1">
      <alignment horizontal="left" vertical="top" wrapText="1"/>
    </xf>
    <xf numFmtId="0" fontId="107" fillId="0" borderId="48" xfId="12" applyFont="1" applyBorder="1" applyAlignment="1">
      <alignment horizontal="left" vertical="top" wrapText="1" indent="1"/>
    </xf>
    <xf numFmtId="0" fontId="107" fillId="0" borderId="49" xfId="12" applyFont="1" applyBorder="1" applyAlignment="1">
      <alignment horizontal="left" vertical="top" wrapText="1" indent="1"/>
    </xf>
    <xf numFmtId="0" fontId="107" fillId="0" borderId="52" xfId="12" applyFont="1" applyBorder="1" applyAlignment="1">
      <alignment horizontal="left" vertical="top" wrapText="1"/>
    </xf>
    <xf numFmtId="0" fontId="107" fillId="0" borderId="53" xfId="12" applyFont="1" applyBorder="1" applyAlignment="1">
      <alignment horizontal="left" vertical="top" wrapText="1"/>
    </xf>
    <xf numFmtId="0" fontId="90" fillId="0" borderId="45" xfId="12" applyFont="1" applyBorder="1" applyAlignment="1">
      <alignment horizontal="left" vertical="top" wrapText="1"/>
    </xf>
    <xf numFmtId="0" fontId="90" fillId="0" borderId="46" xfId="12" applyFont="1" applyBorder="1" applyAlignment="1">
      <alignment horizontal="left" vertical="top" wrapText="1"/>
    </xf>
  </cellXfs>
  <cellStyles count="15211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1" builtinId="30" customBuiltin="1"/>
    <cellStyle name="20 % – uthevingsfarge 2" xfId="15165" builtinId="34" customBuiltin="1"/>
    <cellStyle name="20 % – uthevingsfarge 3" xfId="15169" builtinId="38" customBuiltin="1"/>
    <cellStyle name="20 % – uthevingsfarge 4" xfId="15173" builtinId="42" customBuiltin="1"/>
    <cellStyle name="20 % – uthevingsfarge 5" xfId="15177" builtinId="46" customBuiltin="1"/>
    <cellStyle name="20 % – uthevingsfarge 6" xfId="15181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2" builtinId="31" customBuiltin="1"/>
    <cellStyle name="40 % – uthevingsfarge 2" xfId="15166" builtinId="35" customBuiltin="1"/>
    <cellStyle name="40 % – uthevingsfarge 3" xfId="15170" builtinId="39" customBuiltin="1"/>
    <cellStyle name="40 % – uthevingsfarge 4" xfId="15174" builtinId="43" customBuiltin="1"/>
    <cellStyle name="40 % – uthevingsfarge 5" xfId="15178" builtinId="47" customBuiltin="1"/>
    <cellStyle name="40 % – uthevingsfarge 6" xfId="15182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3" builtinId="32" customBuiltin="1"/>
    <cellStyle name="60 % – uthevingsfarge 2" xfId="15167" builtinId="36" customBuiltin="1"/>
    <cellStyle name="60 % – uthevingsfarge 3" xfId="15171" builtinId="40" customBuiltin="1"/>
    <cellStyle name="60 % – uthevingsfarge 4" xfId="15175" builtinId="44" customBuiltin="1"/>
    <cellStyle name="60 % – uthevingsfarge 5" xfId="15179" builtinId="48" customBuiltin="1"/>
    <cellStyle name="60 % – uthevingsfarge 6" xfId="15183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3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10" xfId="15203" xr:uid="{5A75686B-B570-408A-A554-0DE44B2F5FEF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49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58" builtinId="53" customBuiltin="1"/>
    <cellStyle name="God" xfId="15148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1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4" builtinId="24" customBuiltin="1"/>
    <cellStyle name="Komma 10" xfId="19" xr:uid="{00000000-0005-0000-0000-000041320000}"/>
    <cellStyle name="Komma 10 2" xfId="15204" xr:uid="{3C344961-5257-4A1A-BC77-19E6CCC62A47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39" xr:uid="{00000000-0005-0000-0000-00004E320000}"/>
    <cellStyle name="Komma 17 3" xfId="15142" xr:uid="{00000000-0005-0000-0000-00004F320000}"/>
    <cellStyle name="Komma 18" xfId="15135" xr:uid="{00000000-0005-0000-0000-000050320000}"/>
    <cellStyle name="Komma 19" xfId="15136" xr:uid="{00000000-0005-0000-0000-000051320000}"/>
    <cellStyle name="Komma 2" xfId="6" xr:uid="{00000000-0005-0000-0000-000052320000}"/>
    <cellStyle name="Komma 2 2" xfId="7" xr:uid="{00000000-0005-0000-0000-000053320000}"/>
    <cellStyle name="Komma 2 2 2" xfId="15197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88" xr:uid="{00000000-0005-0000-0000-000059320000}"/>
    <cellStyle name="Komma 20" xfId="15138" xr:uid="{00000000-0005-0000-0000-00005A320000}"/>
    <cellStyle name="Komma 21" xfId="15140" xr:uid="{00000000-0005-0000-0000-00005B320000}"/>
    <cellStyle name="Komma 22" xfId="15141" xr:uid="{00000000-0005-0000-0000-00005C320000}"/>
    <cellStyle name="Komma 3" xfId="8" xr:uid="{00000000-0005-0000-0000-00005D320000}"/>
    <cellStyle name="Komma 3 2" xfId="12824" xr:uid="{00000000-0005-0000-0000-00005E320000}"/>
    <cellStyle name="Komma 3 2 2 2 2 2 2 2 2 2 2 2" xfId="15209" xr:uid="{6A293F37-FFB3-43CE-8712-BEF1223CD307}"/>
    <cellStyle name="Komma 3 2 3 2 2 2 2 2" xfId="15208" xr:uid="{F7295889-E896-4717-97C4-8C23F2CEE58E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2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5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7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0 10" xfId="15201" xr:uid="{39D1C0BF-6633-42A9-B0C2-B8F3DE52EE48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2 3 27" xfId="15199" xr:uid="{9C0E12B9-64AD-45C8-A39E-764E1B2C9415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4" xr:uid="{00000000-0005-0000-0000-0000C5320000}"/>
    <cellStyle name="Normal 2 21" xfId="15185" xr:uid="{00000000-0005-0000-0000-0000C6320000}"/>
    <cellStyle name="Normal 2 22" xfId="15186" xr:uid="{00000000-0005-0000-0000-0000C7320000}"/>
    <cellStyle name="Normal 2 23" xfId="15193" xr:uid="{00000000-0005-0000-0000-0000C8320000}"/>
    <cellStyle name="Normal 2 24" xfId="15195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3 4" xfId="15202" xr:uid="{64654735-669D-413E-AA81-AA7A87D7281C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0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6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4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33" xfId="15198" xr:uid="{4888D5B1-C7C2-4407-89CB-63F0EF0C23B6}"/>
    <cellStyle name="Normal 33 2" xfId="15210" xr:uid="{5540EA1E-C367-44C2-812E-E81311CC737C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89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2 2" xfId="15207" xr:uid="{704405DC-A88A-4AD1-BDE3-EEF41CF5125C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7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1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_noter åsmund 2 2 2" xfId="15205" xr:uid="{DE56795F-37F2-4F0F-A51A-151769DC220E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0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4" builtinId="16" customBuiltin="1"/>
    <cellStyle name="Overskrift 2" xfId="15145" builtinId="17" customBuiltin="1"/>
    <cellStyle name="Overskrift 3" xfId="15146" builtinId="18" customBuiltin="1"/>
    <cellStyle name="Overskrift 4" xfId="15147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 10" xfId="14950" xr:uid="{00000000-0005-0000-0000-0000D33A0000}"/>
    <cellStyle name="Prosent 11" xfId="15137" xr:uid="{00000000-0005-0000-0000-0000D43A0000}"/>
    <cellStyle name="Prosent 2" xfId="5" xr:uid="{00000000-0005-0000-0000-0000D53A0000}"/>
    <cellStyle name="Prosent 2 2" xfId="14951" xr:uid="{00000000-0005-0000-0000-0000D63A0000}"/>
    <cellStyle name="Prosent 2 2 2" xfId="15206" xr:uid="{B0CA6F36-6E48-40C0-A81E-42D2530977D5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5 2 2" xfId="15200" xr:uid="{C628F868-03D2-4D19-ABC1-8CAE623CA728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3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59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2" builtinId="21" customBuiltin="1"/>
    <cellStyle name="Uthevingsfarge1" xfId="15160" builtinId="29" customBuiltin="1"/>
    <cellStyle name="Uthevingsfarge2" xfId="15164" builtinId="33" customBuiltin="1"/>
    <cellStyle name="Uthevingsfarge3" xfId="15168" builtinId="37" customBuiltin="1"/>
    <cellStyle name="Uthevingsfarge4" xfId="15172" builtinId="41" customBuiltin="1"/>
    <cellStyle name="Uthevingsfarge5" xfId="15176" builtinId="45" customBuiltin="1"/>
    <cellStyle name="Uthevingsfarge6" xfId="15180" builtinId="49" customBuiltin="1"/>
    <cellStyle name="Valuta 2" xfId="15070" xr:uid="{00000000-0005-0000-0000-0000593B0000}"/>
    <cellStyle name="Valuta 3" xfId="15071" xr:uid="{00000000-0005-0000-0000-00005A3B0000}"/>
    <cellStyle name="Varseltekst" xfId="15156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F29200"/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2"/>
  <sheetViews>
    <sheetView showGridLines="0" tabSelected="1" workbookViewId="0">
      <selection activeCell="D23" sqref="D23"/>
    </sheetView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28515625" customWidth="1"/>
    <col min="4" max="4" width="16.85546875" style="3" bestFit="1" customWidth="1"/>
    <col min="5" max="5" width="24.5703125" style="3" customWidth="1"/>
    <col min="6" max="6" width="35.28515625" style="3" bestFit="1" customWidth="1"/>
    <col min="7" max="7" width="12.28515625" customWidth="1"/>
    <col min="8" max="16384" width="11.42578125" hidden="1"/>
  </cols>
  <sheetData>
    <row r="1" spans="1:7" ht="22.5">
      <c r="A1" s="126" t="s">
        <v>0</v>
      </c>
      <c r="B1" s="127"/>
      <c r="C1" s="127"/>
      <c r="D1" s="127"/>
      <c r="E1" s="127"/>
      <c r="F1" s="127"/>
      <c r="G1" s="9"/>
    </row>
    <row r="2" spans="1:7">
      <c r="A2" s="128" t="s">
        <v>2</v>
      </c>
      <c r="B2" s="129" t="s">
        <v>1</v>
      </c>
      <c r="C2" s="129"/>
      <c r="D2" s="128" t="s">
        <v>167</v>
      </c>
      <c r="E2" s="128" t="s">
        <v>168</v>
      </c>
      <c r="F2" s="128"/>
      <c r="G2" s="10"/>
    </row>
    <row r="3" spans="1:7" s="11" customFormat="1">
      <c r="A3" s="130"/>
      <c r="B3" s="211" t="s">
        <v>171</v>
      </c>
      <c r="C3" s="131"/>
      <c r="D3" s="132"/>
      <c r="E3" s="132"/>
      <c r="F3" s="132"/>
      <c r="G3" s="8"/>
    </row>
    <row r="4" spans="1:7" s="4" customFormat="1">
      <c r="A4" s="222">
        <v>1</v>
      </c>
      <c r="B4" s="223" t="s">
        <v>27</v>
      </c>
      <c r="C4" s="138"/>
      <c r="D4" s="133">
        <v>45291</v>
      </c>
      <c r="E4" s="134" t="s">
        <v>169</v>
      </c>
      <c r="F4" s="134" t="s">
        <v>107</v>
      </c>
      <c r="G4" s="125"/>
    </row>
    <row r="5" spans="1:7" s="11" customFormat="1">
      <c r="A5" s="222">
        <v>2</v>
      </c>
      <c r="B5" s="223" t="s">
        <v>81</v>
      </c>
      <c r="C5" s="131"/>
      <c r="D5" s="133">
        <v>45291</v>
      </c>
      <c r="E5" s="132" t="s">
        <v>170</v>
      </c>
      <c r="F5" s="132"/>
      <c r="G5" s="8"/>
    </row>
    <row r="6" spans="1:7">
      <c r="A6" s="130"/>
      <c r="B6" s="211" t="s">
        <v>9</v>
      </c>
      <c r="C6" s="131"/>
      <c r="D6" s="133"/>
      <c r="E6" s="132"/>
      <c r="F6" s="132"/>
      <c r="G6" s="8"/>
    </row>
    <row r="7" spans="1:7" s="11" customFormat="1">
      <c r="A7" s="222">
        <v>3</v>
      </c>
      <c r="B7" s="223" t="s">
        <v>454</v>
      </c>
      <c r="C7" s="131"/>
      <c r="D7" s="133">
        <v>45291</v>
      </c>
      <c r="E7" s="132" t="s">
        <v>170</v>
      </c>
      <c r="F7" s="132" t="s">
        <v>109</v>
      </c>
      <c r="G7" s="8"/>
    </row>
    <row r="8" spans="1:7">
      <c r="A8" s="222">
        <v>4</v>
      </c>
      <c r="B8" s="223" t="s">
        <v>7</v>
      </c>
      <c r="C8" s="131"/>
      <c r="D8" s="133">
        <v>45291</v>
      </c>
      <c r="E8" s="132" t="s">
        <v>170</v>
      </c>
      <c r="F8" s="132"/>
      <c r="G8" s="8"/>
    </row>
    <row r="9" spans="1:7" s="13" customFormat="1">
      <c r="A9" s="222">
        <v>5</v>
      </c>
      <c r="B9" s="223" t="s">
        <v>90</v>
      </c>
      <c r="C9" s="136"/>
      <c r="D9" s="133">
        <v>45291</v>
      </c>
      <c r="E9" s="137" t="s">
        <v>170</v>
      </c>
      <c r="F9" s="137"/>
      <c r="G9" s="8"/>
    </row>
    <row r="10" spans="1:7">
      <c r="A10" s="222">
        <v>6</v>
      </c>
      <c r="B10" s="223" t="s">
        <v>9</v>
      </c>
      <c r="C10" s="131"/>
      <c r="D10" s="133">
        <v>45291</v>
      </c>
      <c r="E10" s="132" t="s">
        <v>170</v>
      </c>
      <c r="F10" s="132"/>
      <c r="G10" s="8"/>
    </row>
    <row r="11" spans="1:7" s="12" customFormat="1">
      <c r="A11" s="222">
        <v>7</v>
      </c>
      <c r="B11" s="223" t="s">
        <v>166</v>
      </c>
      <c r="C11" s="138"/>
      <c r="D11" s="133">
        <v>45291</v>
      </c>
      <c r="E11" s="134" t="s">
        <v>169</v>
      </c>
      <c r="F11" s="134" t="s">
        <v>110</v>
      </c>
      <c r="G11" s="125"/>
    </row>
    <row r="12" spans="1:7" s="4" customFormat="1">
      <c r="A12" s="222">
        <v>8</v>
      </c>
      <c r="B12" s="222" t="s">
        <v>32</v>
      </c>
      <c r="C12" s="139"/>
      <c r="D12" s="133">
        <v>45291</v>
      </c>
      <c r="E12" s="134" t="s">
        <v>169</v>
      </c>
      <c r="F12" s="134" t="s">
        <v>111</v>
      </c>
      <c r="G12" s="125"/>
    </row>
    <row r="13" spans="1:7">
      <c r="A13" s="130"/>
      <c r="B13" s="211" t="s">
        <v>112</v>
      </c>
      <c r="C13" s="131"/>
      <c r="D13" s="133"/>
      <c r="E13" s="132"/>
      <c r="F13" s="132"/>
      <c r="G13" s="8"/>
    </row>
    <row r="14" spans="1:7" s="4" customFormat="1">
      <c r="A14" s="222">
        <v>9</v>
      </c>
      <c r="B14" s="222" t="s">
        <v>60</v>
      </c>
      <c r="C14" s="138"/>
      <c r="D14" s="133">
        <v>45291</v>
      </c>
      <c r="E14" s="134" t="s">
        <v>169</v>
      </c>
      <c r="F14" s="134" t="s">
        <v>113</v>
      </c>
      <c r="G14" s="125"/>
    </row>
    <row r="15" spans="1:7">
      <c r="A15" s="222">
        <v>10</v>
      </c>
      <c r="B15" s="222" t="s">
        <v>80</v>
      </c>
      <c r="C15" s="138"/>
      <c r="D15" s="133">
        <v>45291</v>
      </c>
      <c r="E15" s="134" t="s">
        <v>169</v>
      </c>
      <c r="F15" s="134" t="s">
        <v>114</v>
      </c>
      <c r="G15" s="8"/>
    </row>
    <row r="16" spans="1:7">
      <c r="A16" s="222">
        <v>11</v>
      </c>
      <c r="B16" s="223" t="s">
        <v>106</v>
      </c>
      <c r="C16" s="131"/>
      <c r="D16" s="133">
        <v>45291</v>
      </c>
      <c r="E16" s="134" t="s">
        <v>169</v>
      </c>
      <c r="F16" s="132"/>
      <c r="G16" s="8"/>
    </row>
    <row r="17" spans="1:7">
      <c r="A17" s="224"/>
      <c r="B17" s="225"/>
      <c r="C17" s="135"/>
      <c r="D17" s="132"/>
      <c r="E17" s="132"/>
      <c r="F17" s="132"/>
      <c r="G17" s="8"/>
    </row>
    <row r="18" spans="1:7" s="11" customFormat="1">
      <c r="A18" s="130"/>
      <c r="B18" s="138" t="s">
        <v>453</v>
      </c>
      <c r="C18" s="131"/>
      <c r="D18" s="132"/>
      <c r="E18" s="132"/>
      <c r="F18" s="132"/>
      <c r="G18" s="8"/>
    </row>
    <row r="19" spans="1:7">
      <c r="A19" s="140"/>
      <c r="B19" s="135"/>
      <c r="C19" s="135"/>
      <c r="D19" s="141"/>
      <c r="E19" s="141"/>
      <c r="F19" s="141"/>
      <c r="G19" s="1"/>
    </row>
    <row r="20" spans="1:7">
      <c r="A20" s="5"/>
      <c r="B20" s="6"/>
      <c r="C20" s="6"/>
      <c r="D20" s="7"/>
      <c r="E20" s="7"/>
      <c r="F20" s="7"/>
      <c r="G20" s="8"/>
    </row>
    <row r="21" spans="1:7">
      <c r="D21"/>
      <c r="E21"/>
      <c r="F21"/>
    </row>
    <row r="22" spans="1:7">
      <c r="D22"/>
      <c r="E22"/>
      <c r="F22"/>
    </row>
    <row r="23" spans="1:7"/>
    <row r="24" spans="1:7"/>
    <row r="25" spans="1:7"/>
    <row r="26" spans="1:7"/>
    <row r="27" spans="1:7">
      <c r="D27"/>
      <c r="E27"/>
      <c r="F27"/>
    </row>
    <row r="28" spans="1:7">
      <c r="D28"/>
      <c r="E28"/>
      <c r="F28"/>
    </row>
    <row r="29" spans="1:7">
      <c r="D29"/>
      <c r="E29"/>
      <c r="F29"/>
    </row>
    <row r="30" spans="1:7">
      <c r="D30"/>
      <c r="E30"/>
      <c r="F30"/>
    </row>
    <row r="31" spans="1:7">
      <c r="D31"/>
      <c r="E31"/>
      <c r="F31"/>
    </row>
    <row r="32" spans="1:7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</sheetData>
  <hyperlinks>
    <hyperlink ref="A4" location="'1-KM1 oppsumm'!A1" display="'1-KM1 oppsumm'!A1" xr:uid="{C3BAD4B9-E967-4345-9F26-87EB78FE65A0}"/>
    <hyperlink ref="A5:B5" location="'2 konsolidering'!A1" display="'2 konsolidering'!A1" xr:uid="{EBF06171-EE85-4EA7-9595-32D8A21C126B}"/>
    <hyperlink ref="A7:B7" location="'3. Sammenheng EK-ansv.kap'!A1" display="'3. Sammenheng EK-ansv.kap'!A1" xr:uid="{894AF233-E0CD-4EA5-AFDC-28F3540F43A9}"/>
    <hyperlink ref="A8:B8" location="'4. ansv.kapital'!A1" display="'4. ansv.kapital'!A1" xr:uid="{734A79BB-7FA9-47DD-91BF-11218E901CBE}"/>
    <hyperlink ref="A9:B9" location="'5 - kapitalkrav OV1'!A1" display="'5 - kapitalkrav OV1'!A1" xr:uid="{CE0C5D84-D9FE-490D-BE6B-BE6FD3DD01E9}"/>
    <hyperlink ref="A10:B10" location="'6 - kapitalkdekning'!A1" display="'6 - kapitalkdekning'!A1" xr:uid="{AC65B0F0-E0A4-4C79-A01B-F6AF461F3C9C}"/>
    <hyperlink ref="A11:B11" location="'7. avtalevilkår fondsobl m.m.'!A1" display="'7. avtalevilkår fondsobl m.m.'!A1" xr:uid="{2D51716C-4463-47C0-B002-BA941B306EB4}"/>
    <hyperlink ref="A12:B12" location="'8 Uvektet EK andel'!A1" display="'8 Uvektet EK andel'!A1" xr:uid="{C3E890A1-82DC-4B1F-BFD0-338C20DE6F20}"/>
    <hyperlink ref="A14:B14" location="'9 LCR'!A1" display="'9 LCR'!A1" xr:uid="{AA7105FF-5627-44FF-86B0-CB4CFD3770CD}"/>
    <hyperlink ref="A16:B16" location="'11 Sikkerhetsstilte eiendeler'!A1" display="'11 Sikkerhetsstilte eiendeler'!A1" xr:uid="{B9748724-EA5C-4D94-9CFF-067AC5495830}"/>
    <hyperlink ref="A15:B15" location="'10 NSFR'!A1" display="'10 NSFR'!A1" xr:uid="{2166F478-7A57-4739-82D5-08526A7696CF}"/>
    <hyperlink ref="B4" location="'1-KM1 oppsumm'!B4" display="KM1 Oppsummering" xr:uid="{00000000-0004-0000-0000-000000000000}"/>
    <hyperlink ref="B5" location="'2 konsolidering'!B4" display="Konsolidering" xr:uid="{85ABCAF6-8C1F-4181-9FED-D2C7E59CB016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S32"/>
  <sheetViews>
    <sheetView showGridLines="0" zoomScaleNormal="100" workbookViewId="0">
      <selection activeCell="G29" sqref="G29"/>
    </sheetView>
  </sheetViews>
  <sheetFormatPr baseColWidth="10" defaultColWidth="11.42578125" defaultRowHeight="15" customHeight="1"/>
  <cols>
    <col min="1" max="1" width="3" style="2" customWidth="1"/>
    <col min="2" max="2" width="18" style="2" customWidth="1"/>
    <col min="3" max="3" width="49.28515625" style="2" customWidth="1"/>
    <col min="4" max="39" width="19.28515625" style="2" customWidth="1"/>
    <col min="40" max="16384" width="11.42578125" style="2"/>
  </cols>
  <sheetData>
    <row r="1" spans="2:45" ht="18.75" customHeight="1">
      <c r="B1" s="226" t="s">
        <v>28</v>
      </c>
    </row>
    <row r="3" spans="2:45" ht="6" customHeight="1"/>
    <row r="4" spans="2:45" ht="15" customHeight="1">
      <c r="B4" s="299" t="s">
        <v>33</v>
      </c>
      <c r="C4" s="299"/>
      <c r="D4" s="295">
        <v>45291</v>
      </c>
      <c r="E4" s="296"/>
      <c r="F4" s="295">
        <v>45199</v>
      </c>
      <c r="G4" s="296"/>
      <c r="H4" s="295">
        <v>45107</v>
      </c>
      <c r="I4" s="296"/>
      <c r="J4" s="295">
        <v>45016</v>
      </c>
      <c r="K4" s="296"/>
      <c r="L4" s="295">
        <v>44926</v>
      </c>
      <c r="M4" s="296"/>
      <c r="N4" s="295">
        <v>44834</v>
      </c>
      <c r="O4" s="296"/>
      <c r="P4" s="295">
        <v>44742</v>
      </c>
      <c r="Q4" s="296"/>
      <c r="R4" s="295">
        <v>44651</v>
      </c>
      <c r="S4" s="296"/>
      <c r="T4" s="295">
        <v>44561</v>
      </c>
      <c r="U4" s="296"/>
      <c r="V4" s="295">
        <v>44469</v>
      </c>
      <c r="W4" s="296"/>
      <c r="X4" s="295">
        <v>44377</v>
      </c>
      <c r="Y4" s="296"/>
      <c r="Z4" s="295">
        <v>44286</v>
      </c>
      <c r="AA4" s="296"/>
      <c r="AB4" s="295">
        <v>44196</v>
      </c>
      <c r="AC4" s="296"/>
      <c r="AD4" s="295">
        <v>44104</v>
      </c>
      <c r="AE4" s="296"/>
      <c r="AF4" s="295">
        <v>44012</v>
      </c>
      <c r="AG4" s="296"/>
      <c r="AH4" s="295">
        <v>43921</v>
      </c>
      <c r="AI4" s="296"/>
      <c r="AJ4" s="295">
        <v>43830</v>
      </c>
      <c r="AK4" s="296"/>
      <c r="AL4" s="295">
        <v>43738</v>
      </c>
      <c r="AM4" s="296"/>
      <c r="AN4" s="295">
        <v>43646</v>
      </c>
      <c r="AO4" s="296"/>
      <c r="AP4" s="295">
        <v>43555</v>
      </c>
      <c r="AQ4" s="296"/>
      <c r="AR4" s="295">
        <v>43465</v>
      </c>
      <c r="AS4" s="296"/>
    </row>
    <row r="5" spans="2:45" ht="15" customHeight="1">
      <c r="B5" s="142"/>
      <c r="C5" s="143"/>
      <c r="D5" s="144" t="s">
        <v>34</v>
      </c>
      <c r="E5" s="145" t="s">
        <v>35</v>
      </c>
      <c r="F5" s="144" t="s">
        <v>34</v>
      </c>
      <c r="G5" s="145" t="s">
        <v>35</v>
      </c>
      <c r="H5" s="144" t="s">
        <v>34</v>
      </c>
      <c r="I5" s="145" t="s">
        <v>35</v>
      </c>
      <c r="J5" s="144" t="s">
        <v>34</v>
      </c>
      <c r="K5" s="145" t="s">
        <v>35</v>
      </c>
      <c r="L5" s="144" t="s">
        <v>34</v>
      </c>
      <c r="M5" s="145" t="s">
        <v>35</v>
      </c>
      <c r="N5" s="144" t="s">
        <v>34</v>
      </c>
      <c r="O5" s="145" t="s">
        <v>35</v>
      </c>
      <c r="P5" s="144" t="s">
        <v>34</v>
      </c>
      <c r="Q5" s="145" t="s">
        <v>35</v>
      </c>
      <c r="R5" s="144" t="s">
        <v>34</v>
      </c>
      <c r="S5" s="145" t="s">
        <v>35</v>
      </c>
      <c r="T5" s="144" t="s">
        <v>34</v>
      </c>
      <c r="U5" s="145" t="s">
        <v>35</v>
      </c>
      <c r="V5" s="144" t="s">
        <v>34</v>
      </c>
      <c r="W5" s="145" t="s">
        <v>35</v>
      </c>
      <c r="X5" s="144" t="s">
        <v>34</v>
      </c>
      <c r="Y5" s="145" t="s">
        <v>35</v>
      </c>
      <c r="Z5" s="144" t="s">
        <v>34</v>
      </c>
      <c r="AA5" s="145" t="s">
        <v>35</v>
      </c>
      <c r="AB5" s="144" t="s">
        <v>34</v>
      </c>
      <c r="AC5" s="145" t="s">
        <v>35</v>
      </c>
      <c r="AD5" s="144" t="s">
        <v>34</v>
      </c>
      <c r="AE5" s="145" t="s">
        <v>35</v>
      </c>
      <c r="AF5" s="144" t="s">
        <v>34</v>
      </c>
      <c r="AG5" s="145" t="s">
        <v>35</v>
      </c>
      <c r="AH5" s="144" t="s">
        <v>34</v>
      </c>
      <c r="AI5" s="145" t="s">
        <v>35</v>
      </c>
      <c r="AJ5" s="144" t="s">
        <v>34</v>
      </c>
      <c r="AK5" s="145" t="s">
        <v>35</v>
      </c>
      <c r="AL5" s="144" t="s">
        <v>34</v>
      </c>
      <c r="AM5" s="145" t="s">
        <v>35</v>
      </c>
      <c r="AN5" s="144" t="s">
        <v>34</v>
      </c>
      <c r="AO5" s="145" t="s">
        <v>35</v>
      </c>
      <c r="AP5" s="144" t="s">
        <v>34</v>
      </c>
      <c r="AQ5" s="145" t="s">
        <v>35</v>
      </c>
      <c r="AR5" s="144" t="s">
        <v>34</v>
      </c>
      <c r="AS5" s="145" t="s">
        <v>35</v>
      </c>
    </row>
    <row r="6" spans="2:45" ht="15" customHeight="1">
      <c r="B6" s="146" t="s">
        <v>36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7"/>
      <c r="Q6" s="148"/>
      <c r="R6" s="147"/>
      <c r="S6" s="148"/>
      <c r="T6" s="147"/>
      <c r="U6" s="148"/>
      <c r="V6" s="147"/>
      <c r="W6" s="148"/>
      <c r="X6" s="147"/>
      <c r="Y6" s="148"/>
      <c r="Z6" s="147"/>
      <c r="AA6" s="148"/>
      <c r="AB6" s="147"/>
      <c r="AC6" s="148"/>
      <c r="AD6" s="147"/>
      <c r="AE6" s="148"/>
      <c r="AF6" s="147"/>
      <c r="AG6" s="148"/>
      <c r="AH6" s="147"/>
      <c r="AI6" s="148"/>
      <c r="AJ6" s="147"/>
      <c r="AK6" s="148"/>
      <c r="AL6" s="147"/>
      <c r="AM6" s="148"/>
      <c r="AN6" s="147"/>
      <c r="AO6" s="148"/>
      <c r="AP6" s="147"/>
      <c r="AQ6" s="148"/>
      <c r="AR6" s="147"/>
      <c r="AS6" s="148"/>
    </row>
    <row r="7" spans="2:45" ht="15" customHeight="1">
      <c r="B7" s="300" t="s">
        <v>37</v>
      </c>
      <c r="C7" s="301"/>
      <c r="D7" s="272"/>
      <c r="E7" s="273">
        <v>2844.8250917499995</v>
      </c>
      <c r="F7" s="272"/>
      <c r="G7" s="273">
        <v>2744.6639933333331</v>
      </c>
      <c r="H7" s="272"/>
      <c r="I7" s="273">
        <v>2735.6998433333333</v>
      </c>
      <c r="J7" s="272"/>
      <c r="K7" s="273">
        <v>2794.1105733333334</v>
      </c>
      <c r="L7" s="149"/>
      <c r="M7" s="150">
        <v>2748.7834666666668</v>
      </c>
      <c r="N7" s="149"/>
      <c r="O7" s="150">
        <v>3032.1618334899999</v>
      </c>
      <c r="P7" s="149"/>
      <c r="Q7" s="150">
        <v>2881.7503010700002</v>
      </c>
      <c r="R7" s="149"/>
      <c r="S7" s="150">
        <v>2502.3177835900001</v>
      </c>
      <c r="T7" s="149"/>
      <c r="U7" s="150">
        <v>2269.8658233333331</v>
      </c>
      <c r="V7" s="149"/>
      <c r="W7" s="150">
        <v>2575.2829966666673</v>
      </c>
      <c r="X7" s="149"/>
      <c r="Y7" s="150">
        <v>2805.92249558</v>
      </c>
      <c r="Z7" s="149"/>
      <c r="AA7" s="150">
        <v>3063.0599403954998</v>
      </c>
      <c r="AB7" s="149"/>
      <c r="AC7" s="150">
        <v>2783.8155712089479</v>
      </c>
      <c r="AD7" s="149"/>
      <c r="AE7" s="150">
        <v>2680.8607642000002</v>
      </c>
      <c r="AF7" s="149"/>
      <c r="AG7" s="150">
        <v>2084.4835166099997</v>
      </c>
      <c r="AH7" s="149"/>
      <c r="AI7" s="150">
        <v>1814.6598833333333</v>
      </c>
      <c r="AJ7" s="149"/>
      <c r="AK7" s="150">
        <v>2041.3459068399998</v>
      </c>
      <c r="AL7" s="149"/>
      <c r="AM7" s="150">
        <v>2024.9419501799998</v>
      </c>
      <c r="AN7" s="149"/>
      <c r="AO7" s="150">
        <v>2245.1668983999998</v>
      </c>
      <c r="AP7" s="149"/>
      <c r="AQ7" s="150">
        <v>2085.5976507999999</v>
      </c>
      <c r="AR7" s="149"/>
      <c r="AS7" s="150">
        <v>2041.1697653100002</v>
      </c>
    </row>
    <row r="8" spans="2:45" ht="15" customHeight="1">
      <c r="B8" s="146" t="s">
        <v>38</v>
      </c>
      <c r="C8" s="147"/>
      <c r="D8" s="274"/>
      <c r="E8" s="275"/>
      <c r="F8" s="274"/>
      <c r="G8" s="275"/>
      <c r="H8" s="274"/>
      <c r="I8" s="275"/>
      <c r="J8" s="274"/>
      <c r="K8" s="275"/>
      <c r="L8" s="151"/>
      <c r="M8" s="152"/>
      <c r="N8" s="151"/>
      <c r="O8" s="152"/>
      <c r="P8" s="151"/>
      <c r="Q8" s="152"/>
      <c r="R8" s="151"/>
      <c r="S8" s="152"/>
      <c r="T8" s="151"/>
      <c r="U8" s="152"/>
      <c r="V8" s="151"/>
      <c r="W8" s="152"/>
      <c r="X8" s="151"/>
      <c r="Y8" s="152"/>
      <c r="Z8" s="151"/>
      <c r="AA8" s="152"/>
      <c r="AB8" s="151"/>
      <c r="AC8" s="152"/>
      <c r="AD8" s="151"/>
      <c r="AE8" s="152"/>
      <c r="AF8" s="151"/>
      <c r="AG8" s="152"/>
      <c r="AH8" s="151"/>
      <c r="AI8" s="152"/>
      <c r="AJ8" s="151"/>
      <c r="AK8" s="152"/>
      <c r="AL8" s="151"/>
      <c r="AM8" s="152"/>
      <c r="AN8" s="151"/>
      <c r="AO8" s="152"/>
      <c r="AP8" s="151"/>
      <c r="AQ8" s="152"/>
      <c r="AR8" s="151"/>
      <c r="AS8" s="152"/>
    </row>
    <row r="9" spans="2:45" ht="15" customHeight="1">
      <c r="B9" s="302" t="s">
        <v>39</v>
      </c>
      <c r="C9" s="303"/>
      <c r="D9" s="276">
        <f>SUM(D10:D11)</f>
        <v>1809.715586</v>
      </c>
      <c r="E9" s="276">
        <f t="shared" ref="E9:G9" si="0">SUM(E10:E11)</f>
        <v>681.30705490000003</v>
      </c>
      <c r="F9" s="276">
        <f>SUM(F10:F11)</f>
        <v>1973.989358</v>
      </c>
      <c r="G9" s="276">
        <f t="shared" si="0"/>
        <v>686.38925690000008</v>
      </c>
      <c r="H9" s="276">
        <f>SUM(H10:H11)</f>
        <v>2247.5914499999999</v>
      </c>
      <c r="I9" s="276">
        <f t="shared" ref="I9:K9" si="1">SUM(I10:I11)</f>
        <v>666.67504075000011</v>
      </c>
      <c r="J9" s="276">
        <f>SUM(J10:J11)</f>
        <v>2201.1495610000002</v>
      </c>
      <c r="K9" s="276">
        <f t="shared" si="1"/>
        <v>638.06846629999995</v>
      </c>
      <c r="L9" s="153">
        <v>2160.6823679999998</v>
      </c>
      <c r="M9" s="153">
        <v>628.72846004999997</v>
      </c>
      <c r="N9" s="153">
        <v>2161.0830904999998</v>
      </c>
      <c r="O9" s="153">
        <v>631.0001146825</v>
      </c>
      <c r="P9" s="153">
        <f t="shared" ref="P9:Q9" si="2">SUM(P10:P11)</f>
        <v>2168.9702820000002</v>
      </c>
      <c r="Q9" s="153">
        <f t="shared" si="2"/>
        <v>636.34783130000005</v>
      </c>
      <c r="R9" s="153">
        <f t="shared" ref="R9:S9" si="3">SUM(R10:R11)</f>
        <v>10494.398616999999</v>
      </c>
      <c r="S9" s="153">
        <f t="shared" si="3"/>
        <v>605.8087415</v>
      </c>
      <c r="T9" s="153">
        <f t="shared" ref="T9:U9" si="4">SUM(T10:T11)</f>
        <v>10431.699395</v>
      </c>
      <c r="U9" s="153">
        <f t="shared" si="4"/>
        <v>595.21962815000006</v>
      </c>
      <c r="V9" s="153">
        <f t="shared" ref="V9:W9" si="5">SUM(V10:V11)</f>
        <v>10444.864504000001</v>
      </c>
      <c r="W9" s="153">
        <f t="shared" si="5"/>
        <v>596.26360545</v>
      </c>
      <c r="X9" s="153">
        <f t="shared" ref="X9:AA9" si="6">SUM(X10:X11)</f>
        <v>10568.452126</v>
      </c>
      <c r="Y9" s="153">
        <f t="shared" si="6"/>
        <v>599.33753225000009</v>
      </c>
      <c r="Z9" s="153">
        <f t="shared" si="6"/>
        <v>10014.177658999999</v>
      </c>
      <c r="AA9" s="153">
        <f t="shared" si="6"/>
        <v>565.63659675000008</v>
      </c>
      <c r="AB9" s="153">
        <v>9947.743671000002</v>
      </c>
      <c r="AC9" s="153">
        <v>561.0231382500001</v>
      </c>
      <c r="AD9" s="153">
        <v>11038.958731000001</v>
      </c>
      <c r="AE9" s="153">
        <v>597.8743637</v>
      </c>
      <c r="AF9" s="153">
        <v>10940.823144</v>
      </c>
      <c r="AG9" s="153">
        <v>575.54790630000002</v>
      </c>
      <c r="AH9" s="153">
        <v>9118.5795209999997</v>
      </c>
      <c r="AI9" s="153">
        <v>542.91985364999994</v>
      </c>
      <c r="AJ9" s="153">
        <v>8892.6161990000001</v>
      </c>
      <c r="AK9" s="153">
        <v>524.77282795000008</v>
      </c>
      <c r="AL9" s="153">
        <v>8984.2378759999992</v>
      </c>
      <c r="AM9" s="153">
        <v>533.15931805000002</v>
      </c>
      <c r="AN9" s="153">
        <v>9090.284533</v>
      </c>
      <c r="AO9" s="153">
        <v>536.36104620000003</v>
      </c>
      <c r="AP9" s="153">
        <v>8566.6288320000003</v>
      </c>
      <c r="AQ9" s="153">
        <v>503.28052835000005</v>
      </c>
      <c r="AR9" s="153">
        <v>8860.8417939999999</v>
      </c>
      <c r="AS9" s="153">
        <v>676.85730274999992</v>
      </c>
    </row>
    <row r="10" spans="2:45" ht="15" customHeight="1">
      <c r="B10" s="304" t="s">
        <v>40</v>
      </c>
      <c r="C10" s="305"/>
      <c r="D10" s="277">
        <v>0</v>
      </c>
      <c r="E10" s="278">
        <v>499.07177480000001</v>
      </c>
      <c r="F10" s="277">
        <v>1</v>
      </c>
      <c r="G10" s="278">
        <v>487.36197600000003</v>
      </c>
      <c r="H10" s="277">
        <v>269.75289399999997</v>
      </c>
      <c r="I10" s="278">
        <v>467.97508010000001</v>
      </c>
      <c r="J10" s="277">
        <v>285.51474099999996</v>
      </c>
      <c r="K10" s="278">
        <v>445.35392385</v>
      </c>
      <c r="L10" s="154">
        <v>288.90497899999997</v>
      </c>
      <c r="M10" s="155">
        <v>440.6513377</v>
      </c>
      <c r="N10" s="154">
        <v>289.63692954999999</v>
      </c>
      <c r="O10" s="155">
        <v>442.93172575400001</v>
      </c>
      <c r="P10" s="154">
        <v>292.740565</v>
      </c>
      <c r="Q10" s="155">
        <v>447.80337560000004</v>
      </c>
      <c r="R10" s="154">
        <v>8690.6112389999998</v>
      </c>
      <c r="S10" s="155">
        <v>424.50951510000004</v>
      </c>
      <c r="T10" s="154">
        <v>8678.3028369999993</v>
      </c>
      <c r="U10" s="155">
        <v>418.67721655000003</v>
      </c>
      <c r="V10" s="154">
        <v>8677.7732510000005</v>
      </c>
      <c r="W10" s="155">
        <v>418.32486310000002</v>
      </c>
      <c r="X10" s="154">
        <v>8855.7997470000009</v>
      </c>
      <c r="Y10" s="155">
        <v>426.59109625000008</v>
      </c>
      <c r="Z10" s="154">
        <v>8401.8654779999997</v>
      </c>
      <c r="AA10" s="155">
        <v>403.56537435000001</v>
      </c>
      <c r="AB10" s="154">
        <v>8363.4400990000013</v>
      </c>
      <c r="AC10" s="155">
        <v>401.75985655000005</v>
      </c>
      <c r="AD10" s="154">
        <v>9358.6015090000001</v>
      </c>
      <c r="AE10" s="155">
        <v>428.98761595000002</v>
      </c>
      <c r="AF10" s="154">
        <v>9232.9629199999999</v>
      </c>
      <c r="AG10" s="155">
        <v>403.91495550000002</v>
      </c>
      <c r="AH10" s="154">
        <v>7520.6196970000001</v>
      </c>
      <c r="AI10" s="155">
        <v>382.28152694999994</v>
      </c>
      <c r="AJ10" s="154">
        <v>7306.423264</v>
      </c>
      <c r="AK10" s="155">
        <v>365.32116320000006</v>
      </c>
      <c r="AL10" s="154">
        <v>7312.2067580000003</v>
      </c>
      <c r="AM10" s="155">
        <v>365.61033790000005</v>
      </c>
      <c r="AN10" s="154">
        <v>7460.0928240000003</v>
      </c>
      <c r="AO10" s="155">
        <v>373.00464120000004</v>
      </c>
      <c r="AP10" s="154">
        <v>7097.4486420000003</v>
      </c>
      <c r="AQ10" s="155">
        <v>354.87243210000003</v>
      </c>
      <c r="AR10" s="154">
        <v>7303.3071629999995</v>
      </c>
      <c r="AS10" s="155">
        <v>521.10383964999994</v>
      </c>
    </row>
    <row r="11" spans="2:45" ht="15" customHeight="1">
      <c r="B11" s="304" t="s">
        <v>41</v>
      </c>
      <c r="C11" s="305"/>
      <c r="D11" s="277">
        <v>1809.715586</v>
      </c>
      <c r="E11" s="278">
        <v>182.23528010000004</v>
      </c>
      <c r="F11" s="277">
        <v>1972.989358</v>
      </c>
      <c r="G11" s="278">
        <v>199.02728090000002</v>
      </c>
      <c r="H11" s="277">
        <v>1977.8385559999999</v>
      </c>
      <c r="I11" s="278">
        <v>198.69996065000004</v>
      </c>
      <c r="J11" s="277">
        <v>1915.63482</v>
      </c>
      <c r="K11" s="278">
        <v>192.71454245000001</v>
      </c>
      <c r="L11" s="154">
        <v>1871.7773889999999</v>
      </c>
      <c r="M11" s="155">
        <v>188.07712235000002</v>
      </c>
      <c r="N11" s="154">
        <v>1871.4461609499999</v>
      </c>
      <c r="O11" s="155">
        <v>188.06838892850001</v>
      </c>
      <c r="P11" s="154">
        <v>1876.2297170000002</v>
      </c>
      <c r="Q11" s="155">
        <v>188.54445570000001</v>
      </c>
      <c r="R11" s="154">
        <v>1803.787378</v>
      </c>
      <c r="S11" s="155">
        <v>181.29922640000001</v>
      </c>
      <c r="T11" s="154">
        <v>1753.3965580000001</v>
      </c>
      <c r="U11" s="155">
        <v>176.54241160000001</v>
      </c>
      <c r="V11" s="154">
        <v>1767.0912530000001</v>
      </c>
      <c r="W11" s="155">
        <v>177.93874235000001</v>
      </c>
      <c r="X11" s="154">
        <v>1712.6523789999999</v>
      </c>
      <c r="Y11" s="155">
        <v>172.74643599999999</v>
      </c>
      <c r="Z11" s="154">
        <v>1612.312181</v>
      </c>
      <c r="AA11" s="155">
        <v>162.07122240000004</v>
      </c>
      <c r="AB11" s="154">
        <v>1584.303572</v>
      </c>
      <c r="AC11" s="155">
        <v>159.26328169999999</v>
      </c>
      <c r="AD11" s="154">
        <v>1680.3572220000001</v>
      </c>
      <c r="AE11" s="155">
        <v>168.88674775000001</v>
      </c>
      <c r="AF11" s="154">
        <v>1707.860224</v>
      </c>
      <c r="AG11" s="155">
        <v>171.6329508</v>
      </c>
      <c r="AH11" s="154">
        <v>1597.959824</v>
      </c>
      <c r="AI11" s="155">
        <v>160.63832669999999</v>
      </c>
      <c r="AJ11" s="154">
        <v>1586.192935</v>
      </c>
      <c r="AK11" s="155">
        <v>159.45166474999999</v>
      </c>
      <c r="AL11" s="154">
        <v>1672.0311179999999</v>
      </c>
      <c r="AM11" s="155">
        <v>167.54898015000001</v>
      </c>
      <c r="AN11" s="154">
        <v>1630.1917089999999</v>
      </c>
      <c r="AO11" s="155">
        <v>163.356405</v>
      </c>
      <c r="AP11" s="154">
        <v>1469.18019</v>
      </c>
      <c r="AQ11" s="155">
        <v>148.40809625000003</v>
      </c>
      <c r="AR11" s="154">
        <v>1557.534631</v>
      </c>
      <c r="AS11" s="155">
        <v>155.7534631</v>
      </c>
    </row>
    <row r="12" spans="2:45" ht="15" customHeight="1">
      <c r="B12" s="297" t="s">
        <v>42</v>
      </c>
      <c r="C12" s="298"/>
      <c r="D12" s="279">
        <f t="shared" ref="D12:E12" si="7">SUM(D13:D15)</f>
        <v>818.03856599999983</v>
      </c>
      <c r="E12" s="279">
        <f t="shared" si="7"/>
        <v>374.96790955</v>
      </c>
      <c r="F12" s="279">
        <f t="shared" ref="F12:G12" si="8">SUM(F13:F15)</f>
        <v>920.42819399999996</v>
      </c>
      <c r="G12" s="279">
        <f t="shared" si="8"/>
        <v>434.29144254999994</v>
      </c>
      <c r="H12" s="279">
        <f t="shared" ref="H12:I12" si="9">SUM(H13:H15)</f>
        <v>786.07372299999997</v>
      </c>
      <c r="I12" s="279">
        <f t="shared" si="9"/>
        <v>387.63117055000004</v>
      </c>
      <c r="J12" s="279">
        <f t="shared" ref="J12:K12" si="10">SUM(J13:J15)</f>
        <v>876.43562399999996</v>
      </c>
      <c r="K12" s="279">
        <f t="shared" si="10"/>
        <v>440.99074680000007</v>
      </c>
      <c r="L12" s="156">
        <v>856.53707499999996</v>
      </c>
      <c r="M12" s="156">
        <v>459.05213209999999</v>
      </c>
      <c r="N12" s="156">
        <v>1108.8931704300001</v>
      </c>
      <c r="O12" s="156">
        <v>515.51975370800005</v>
      </c>
      <c r="P12" s="156">
        <f t="shared" ref="P12:Q12" si="11">SUM(P13:P15)</f>
        <v>1153.171386</v>
      </c>
      <c r="Q12" s="156">
        <f t="shared" si="11"/>
        <v>532.23595990000013</v>
      </c>
      <c r="R12" s="156">
        <f t="shared" ref="R12:S12" si="12">SUM(R13:R15)</f>
        <v>1205.016433</v>
      </c>
      <c r="S12" s="156">
        <f t="shared" si="12"/>
        <v>545.76901544999998</v>
      </c>
      <c r="T12" s="156">
        <f t="shared" ref="T12:U12" si="13">SUM(T13:T15)</f>
        <v>1171.6896020000001</v>
      </c>
      <c r="U12" s="156">
        <f t="shared" si="13"/>
        <v>491.18893704999999</v>
      </c>
      <c r="V12" s="156">
        <f t="shared" ref="V12:W12" si="14">SUM(V13:V15)</f>
        <v>1166.2998809999999</v>
      </c>
      <c r="W12" s="156">
        <f t="shared" si="14"/>
        <v>476.62237879999992</v>
      </c>
      <c r="X12" s="156">
        <f t="shared" ref="X12:AA12" si="15">SUM(X13:X15)</f>
        <v>1065.115712</v>
      </c>
      <c r="Y12" s="156">
        <f t="shared" si="15"/>
        <v>456.55619404999999</v>
      </c>
      <c r="Z12" s="156">
        <f t="shared" si="15"/>
        <v>1397.2805289999999</v>
      </c>
      <c r="AA12" s="156">
        <f t="shared" si="15"/>
        <v>676.15162084999997</v>
      </c>
      <c r="AB12" s="156">
        <v>1119.1926819999999</v>
      </c>
      <c r="AC12" s="156">
        <v>513.38446199999998</v>
      </c>
      <c r="AD12" s="156">
        <v>1257.5843499999999</v>
      </c>
      <c r="AE12" s="156">
        <v>756.01755115000003</v>
      </c>
      <c r="AF12" s="156">
        <v>1256.2406620000002</v>
      </c>
      <c r="AG12" s="156">
        <v>688.41129335000005</v>
      </c>
      <c r="AH12" s="156">
        <v>920.66382369999997</v>
      </c>
      <c r="AI12" s="156">
        <v>396.79169065000002</v>
      </c>
      <c r="AJ12" s="156">
        <v>1108.7655062399999</v>
      </c>
      <c r="AK12" s="156">
        <v>468.49813173999979</v>
      </c>
      <c r="AL12" s="156">
        <v>1297.3921350599999</v>
      </c>
      <c r="AM12" s="156">
        <v>605.99999110999977</v>
      </c>
      <c r="AN12" s="156">
        <v>1355.7153132000001</v>
      </c>
      <c r="AO12" s="156">
        <v>621.55148100000008</v>
      </c>
      <c r="AP12" s="156">
        <v>1288.6709616999999</v>
      </c>
      <c r="AQ12" s="156">
        <v>657.07984309999995</v>
      </c>
      <c r="AR12" s="156">
        <v>1242.2385703999996</v>
      </c>
      <c r="AS12" s="156">
        <v>519.76392599999963</v>
      </c>
    </row>
    <row r="13" spans="2:45" ht="15" customHeight="1">
      <c r="B13" s="304" t="s">
        <v>43</v>
      </c>
      <c r="C13" s="305"/>
      <c r="D13" s="277">
        <v>45.865963000000001</v>
      </c>
      <c r="E13" s="278">
        <v>11.066490750000002</v>
      </c>
      <c r="F13" s="277">
        <v>188.70341099999999</v>
      </c>
      <c r="G13" s="278">
        <v>46.775852749999999</v>
      </c>
      <c r="H13" s="277">
        <v>165.850843</v>
      </c>
      <c r="I13" s="278">
        <v>41.062710750000001</v>
      </c>
      <c r="J13" s="277">
        <v>90.695836</v>
      </c>
      <c r="K13" s="278">
        <v>22.273958999999998</v>
      </c>
      <c r="L13" s="154">
        <v>67.483614000000003</v>
      </c>
      <c r="M13" s="155">
        <v>16.470903499999999</v>
      </c>
      <c r="N13" s="154">
        <v>92.402060199999994</v>
      </c>
      <c r="O13" s="155">
        <v>22.70051505</v>
      </c>
      <c r="P13" s="154">
        <v>143.38980600000002</v>
      </c>
      <c r="Q13" s="155">
        <v>35.4474515</v>
      </c>
      <c r="R13" s="154">
        <v>70.130780999999999</v>
      </c>
      <c r="S13" s="155">
        <v>17.132695250000001</v>
      </c>
      <c r="T13" s="154">
        <v>106.438609</v>
      </c>
      <c r="U13" s="155">
        <v>26.209652249999998</v>
      </c>
      <c r="V13" s="154">
        <v>146.70413600000001</v>
      </c>
      <c r="W13" s="155">
        <v>36.276034000000003</v>
      </c>
      <c r="X13" s="154">
        <v>137.095381</v>
      </c>
      <c r="Y13" s="155">
        <v>33.873845249999995</v>
      </c>
      <c r="Z13" s="154">
        <v>171.42132500000002</v>
      </c>
      <c r="AA13" s="155">
        <v>42.45533125</v>
      </c>
      <c r="AB13" s="154">
        <v>77.036856</v>
      </c>
      <c r="AC13" s="155">
        <v>18.859214000000001</v>
      </c>
      <c r="AD13" s="154">
        <v>121.192763</v>
      </c>
      <c r="AE13" s="155">
        <v>29.898190750000001</v>
      </c>
      <c r="AF13" s="154">
        <v>180.64850700000002</v>
      </c>
      <c r="AG13" s="155">
        <v>44.76212675</v>
      </c>
      <c r="AH13" s="154">
        <v>139.19531899999998</v>
      </c>
      <c r="AI13" s="155">
        <v>34.398829749999997</v>
      </c>
      <c r="AJ13" s="154">
        <v>103.59715799999999</v>
      </c>
      <c r="AK13" s="155">
        <v>25.4992895</v>
      </c>
      <c r="AL13" s="154">
        <v>187.54838100000001</v>
      </c>
      <c r="AM13" s="155">
        <v>46.487095249999996</v>
      </c>
      <c r="AN13" s="154">
        <v>270.03008</v>
      </c>
      <c r="AO13" s="155">
        <v>67.107520000000008</v>
      </c>
      <c r="AP13" s="154">
        <v>110.531628</v>
      </c>
      <c r="AQ13" s="155">
        <v>27.232907000000001</v>
      </c>
      <c r="AR13" s="154">
        <v>130.12467999999998</v>
      </c>
      <c r="AS13" s="155">
        <v>32.131169999999997</v>
      </c>
    </row>
    <row r="14" spans="2:45" ht="15" customHeight="1">
      <c r="B14" s="304" t="s">
        <v>44</v>
      </c>
      <c r="C14" s="305"/>
      <c r="D14" s="277">
        <v>772.17260299999987</v>
      </c>
      <c r="E14" s="278">
        <v>363.90141879999999</v>
      </c>
      <c r="F14" s="277">
        <v>731.724783</v>
      </c>
      <c r="G14" s="278">
        <v>387.51558979999993</v>
      </c>
      <c r="H14" s="277">
        <v>620.22288000000003</v>
      </c>
      <c r="I14" s="278">
        <v>346.56845980000003</v>
      </c>
      <c r="J14" s="277">
        <v>785.73978799999998</v>
      </c>
      <c r="K14" s="278">
        <v>418.71678780000008</v>
      </c>
      <c r="L14" s="154">
        <v>789.05346099999997</v>
      </c>
      <c r="M14" s="155">
        <v>442.58122859999997</v>
      </c>
      <c r="N14" s="154">
        <v>1016.49111023</v>
      </c>
      <c r="O14" s="155">
        <v>492.81923865800002</v>
      </c>
      <c r="P14" s="154">
        <v>1009.78158</v>
      </c>
      <c r="Q14" s="155">
        <v>496.78850840000007</v>
      </c>
      <c r="R14" s="154">
        <v>1134.8856519999999</v>
      </c>
      <c r="S14" s="155">
        <v>528.6363202</v>
      </c>
      <c r="T14" s="154">
        <v>1065.2509930000001</v>
      </c>
      <c r="U14" s="155">
        <v>464.97928480000002</v>
      </c>
      <c r="V14" s="154">
        <v>1019.595745</v>
      </c>
      <c r="W14" s="155">
        <v>440.34634479999994</v>
      </c>
      <c r="X14" s="154">
        <v>928.02033100000006</v>
      </c>
      <c r="Y14" s="155">
        <v>422.6823488</v>
      </c>
      <c r="Z14" s="154">
        <v>1225.8592039999999</v>
      </c>
      <c r="AA14" s="155">
        <v>633.6962896</v>
      </c>
      <c r="AB14" s="154">
        <v>1042.1558259999999</v>
      </c>
      <c r="AC14" s="155">
        <v>494.52524800000003</v>
      </c>
      <c r="AD14" s="154">
        <v>1136.3915869999998</v>
      </c>
      <c r="AE14" s="155">
        <v>726.11936040000001</v>
      </c>
      <c r="AF14" s="154">
        <v>1075.592155</v>
      </c>
      <c r="AG14" s="155">
        <v>643.64916660000006</v>
      </c>
      <c r="AH14" s="154">
        <v>781.46850469999993</v>
      </c>
      <c r="AI14" s="155">
        <v>362.39286090000002</v>
      </c>
      <c r="AJ14" s="154">
        <v>1005.1683482399999</v>
      </c>
      <c r="AK14" s="155">
        <v>442.99884223999982</v>
      </c>
      <c r="AL14" s="154">
        <v>1109.8437540599998</v>
      </c>
      <c r="AM14" s="155">
        <v>559.51289585999973</v>
      </c>
      <c r="AN14" s="154">
        <v>1085.6852332000001</v>
      </c>
      <c r="AO14" s="155">
        <v>554.44396100000006</v>
      </c>
      <c r="AP14" s="154">
        <v>1178.1393337</v>
      </c>
      <c r="AQ14" s="155">
        <v>629.84693609999999</v>
      </c>
      <c r="AR14" s="154">
        <v>1112.1138903999997</v>
      </c>
      <c r="AS14" s="155">
        <v>487.63275599999963</v>
      </c>
    </row>
    <row r="15" spans="2:45" ht="15" customHeight="1">
      <c r="B15" s="304" t="s">
        <v>45</v>
      </c>
      <c r="C15" s="305"/>
      <c r="D15" s="277">
        <v>0</v>
      </c>
      <c r="E15" s="278">
        <v>0</v>
      </c>
      <c r="F15" s="277">
        <v>0</v>
      </c>
      <c r="G15" s="278">
        <v>0</v>
      </c>
      <c r="H15" s="277">
        <v>0</v>
      </c>
      <c r="I15" s="278">
        <v>0</v>
      </c>
      <c r="J15" s="277">
        <v>0</v>
      </c>
      <c r="K15" s="278">
        <v>0</v>
      </c>
      <c r="L15" s="154">
        <v>0</v>
      </c>
      <c r="M15" s="155">
        <v>0</v>
      </c>
      <c r="N15" s="154">
        <v>0</v>
      </c>
      <c r="O15" s="155">
        <v>0</v>
      </c>
      <c r="P15" s="154">
        <v>0</v>
      </c>
      <c r="Q15" s="155">
        <v>0</v>
      </c>
      <c r="R15" s="154">
        <v>0</v>
      </c>
      <c r="S15" s="155">
        <v>0</v>
      </c>
      <c r="T15" s="154">
        <v>0</v>
      </c>
      <c r="U15" s="155">
        <v>0</v>
      </c>
      <c r="V15" s="154">
        <v>0</v>
      </c>
      <c r="W15" s="155">
        <v>0</v>
      </c>
      <c r="X15" s="154">
        <v>0</v>
      </c>
      <c r="Y15" s="155">
        <v>0</v>
      </c>
      <c r="Z15" s="154">
        <v>0</v>
      </c>
      <c r="AA15" s="155">
        <v>0</v>
      </c>
      <c r="AB15" s="154">
        <v>0</v>
      </c>
      <c r="AC15" s="155">
        <v>0</v>
      </c>
      <c r="AD15" s="154">
        <v>0</v>
      </c>
      <c r="AE15" s="155">
        <v>0</v>
      </c>
      <c r="AF15" s="154">
        <v>0</v>
      </c>
      <c r="AG15" s="155">
        <v>0</v>
      </c>
      <c r="AH15" s="154">
        <v>0</v>
      </c>
      <c r="AI15" s="155">
        <v>0</v>
      </c>
      <c r="AJ15" s="154">
        <v>0</v>
      </c>
      <c r="AK15" s="155">
        <v>0</v>
      </c>
      <c r="AL15" s="154">
        <v>0</v>
      </c>
      <c r="AM15" s="155">
        <v>0</v>
      </c>
      <c r="AN15" s="154">
        <v>0</v>
      </c>
      <c r="AO15" s="155">
        <v>0</v>
      </c>
      <c r="AP15" s="154">
        <v>0</v>
      </c>
      <c r="AQ15" s="155">
        <v>0</v>
      </c>
      <c r="AR15" s="154">
        <v>0</v>
      </c>
      <c r="AS15" s="155">
        <v>0</v>
      </c>
    </row>
    <row r="16" spans="2:45" ht="15" customHeight="1">
      <c r="B16" s="297" t="s">
        <v>46</v>
      </c>
      <c r="C16" s="298"/>
      <c r="D16" s="280"/>
      <c r="E16" s="278"/>
      <c r="F16" s="280"/>
      <c r="G16" s="278"/>
      <c r="H16" s="280"/>
      <c r="I16" s="278"/>
      <c r="J16" s="280"/>
      <c r="K16" s="278"/>
      <c r="L16" s="157"/>
      <c r="M16" s="155"/>
      <c r="N16" s="157"/>
      <c r="O16" s="155"/>
      <c r="P16" s="157"/>
      <c r="Q16" s="155"/>
      <c r="R16" s="157"/>
      <c r="S16" s="155"/>
      <c r="T16" s="157"/>
      <c r="U16" s="155"/>
      <c r="V16" s="157"/>
      <c r="W16" s="155"/>
      <c r="X16" s="157"/>
      <c r="Y16" s="155"/>
      <c r="Z16" s="157"/>
      <c r="AA16" s="155"/>
      <c r="AB16" s="157"/>
      <c r="AC16" s="155"/>
      <c r="AD16" s="157"/>
      <c r="AE16" s="155"/>
      <c r="AF16" s="157"/>
      <c r="AG16" s="155"/>
      <c r="AH16" s="157"/>
      <c r="AI16" s="155"/>
      <c r="AJ16" s="157"/>
      <c r="AK16" s="155"/>
      <c r="AL16" s="157"/>
      <c r="AM16" s="155"/>
      <c r="AN16" s="157"/>
      <c r="AO16" s="155"/>
      <c r="AP16" s="157"/>
      <c r="AQ16" s="155"/>
      <c r="AR16" s="157"/>
      <c r="AS16" s="155"/>
    </row>
    <row r="17" spans="2:45" ht="15" customHeight="1">
      <c r="B17" s="297" t="s">
        <v>47</v>
      </c>
      <c r="C17" s="298"/>
      <c r="D17" s="279">
        <f>SUM(D18:D19)</f>
        <v>1801.0430660000002</v>
      </c>
      <c r="E17" s="279">
        <f t="shared" ref="E17:G17" si="16">SUM(E18:E19)</f>
        <v>338.08769661000002</v>
      </c>
      <c r="F17" s="279">
        <f>SUM(F18:F19)</f>
        <v>1946.049039</v>
      </c>
      <c r="G17" s="279">
        <f t="shared" si="16"/>
        <v>330.42487172000006</v>
      </c>
      <c r="H17" s="279">
        <f>SUM(H18:H19)</f>
        <v>2315.0769740000001</v>
      </c>
      <c r="I17" s="279">
        <f t="shared" ref="I17:K17" si="17">SUM(I18:I19)</f>
        <v>525.07439864000003</v>
      </c>
      <c r="J17" s="279">
        <f>SUM(J18:J19)</f>
        <v>2019.1512011304349</v>
      </c>
      <c r="K17" s="279">
        <f t="shared" si="17"/>
        <v>391.02370096000004</v>
      </c>
      <c r="L17" s="156">
        <v>1856.3141499999999</v>
      </c>
      <c r="M17" s="156">
        <v>342.39669875999999</v>
      </c>
      <c r="N17" s="156">
        <v>1977.4502476499999</v>
      </c>
      <c r="O17" s="156">
        <v>410.7588954654999</v>
      </c>
      <c r="P17" s="156">
        <f t="shared" ref="P17:Q17" si="18">SUM(P18:P19)</f>
        <v>1928.9413624782608</v>
      </c>
      <c r="Q17" s="156">
        <f t="shared" si="18"/>
        <v>381.94690978</v>
      </c>
      <c r="R17" s="156">
        <f t="shared" ref="R17:S17" si="19">SUM(R18:R19)</f>
        <v>2316.3851999999997</v>
      </c>
      <c r="S17" s="156">
        <f t="shared" si="19"/>
        <v>510.31564093000003</v>
      </c>
      <c r="T17" s="156">
        <f t="shared" ref="T17:U17" si="20">SUM(T18:T19)</f>
        <v>2227.9066339999999</v>
      </c>
      <c r="U17" s="156">
        <f t="shared" si="20"/>
        <v>453.39272901999999</v>
      </c>
      <c r="V17" s="156">
        <f t="shared" ref="V17:W17" si="21">SUM(V18:V19)</f>
        <v>2219.923534</v>
      </c>
      <c r="W17" s="156">
        <f t="shared" si="21"/>
        <v>432.79160630000001</v>
      </c>
      <c r="X17" s="156">
        <f t="shared" ref="X17:AA17" si="22">SUM(X18:X19)</f>
        <v>2646.310461</v>
      </c>
      <c r="Y17" s="156">
        <f t="shared" si="22"/>
        <v>548.83992620999993</v>
      </c>
      <c r="Z17" s="156">
        <f t="shared" si="22"/>
        <v>2561.0229709999999</v>
      </c>
      <c r="AA17" s="156">
        <f t="shared" si="22"/>
        <v>538.25700530999995</v>
      </c>
      <c r="AB17" s="156">
        <v>2325.0397482799999</v>
      </c>
      <c r="AC17" s="156">
        <v>441.46711140439999</v>
      </c>
      <c r="AD17" s="156">
        <v>2337.6702399999999</v>
      </c>
      <c r="AE17" s="156">
        <v>440.94955235999998</v>
      </c>
      <c r="AF17" s="156">
        <v>2235.6287550999996</v>
      </c>
      <c r="AG17" s="156">
        <v>356.74555922300004</v>
      </c>
      <c r="AH17" s="156">
        <v>2040.226484</v>
      </c>
      <c r="AI17" s="156">
        <v>242.25968811999999</v>
      </c>
      <c r="AJ17" s="156">
        <v>1896.964436</v>
      </c>
      <c r="AK17" s="156">
        <v>160.37177196000002</v>
      </c>
      <c r="AL17" s="156">
        <v>2026.43569</v>
      </c>
      <c r="AM17" s="156">
        <v>262.76196374000006</v>
      </c>
      <c r="AN17" s="156">
        <v>2077.1896779999997</v>
      </c>
      <c r="AO17" s="156">
        <v>298.51372777999995</v>
      </c>
      <c r="AP17" s="156">
        <v>2101.9705719999997</v>
      </c>
      <c r="AQ17" s="156">
        <v>294.29317487999998</v>
      </c>
      <c r="AR17" s="156">
        <v>1924.7311850000001</v>
      </c>
      <c r="AS17" s="156">
        <v>224.24329524999999</v>
      </c>
    </row>
    <row r="18" spans="2:45" ht="15" customHeight="1">
      <c r="B18" s="304" t="s">
        <v>48</v>
      </c>
      <c r="C18" s="305"/>
      <c r="D18" s="277">
        <v>49.576388999999999</v>
      </c>
      <c r="E18" s="278">
        <v>49.576388999999999</v>
      </c>
      <c r="F18" s="277">
        <v>48.502082999999999</v>
      </c>
      <c r="G18" s="278">
        <v>48.502082999999999</v>
      </c>
      <c r="H18" s="277">
        <v>48.957361000000006</v>
      </c>
      <c r="I18" s="278">
        <v>48.957361000000006</v>
      </c>
      <c r="J18" s="277">
        <v>46.366388999999998</v>
      </c>
      <c r="K18" s="278">
        <v>46.366388999999998</v>
      </c>
      <c r="L18" s="154">
        <v>47.061527999999996</v>
      </c>
      <c r="M18" s="155">
        <v>47.061527999999996</v>
      </c>
      <c r="N18" s="154">
        <v>44.274722189999999</v>
      </c>
      <c r="O18" s="155">
        <v>44.274722189999999</v>
      </c>
      <c r="P18" s="154">
        <v>9.9847219999999997</v>
      </c>
      <c r="Q18" s="155">
        <v>9.9847219999999997</v>
      </c>
      <c r="R18" s="154">
        <v>8.6166669999999996</v>
      </c>
      <c r="S18" s="155">
        <v>8.6166669999999996</v>
      </c>
      <c r="T18" s="154">
        <v>0</v>
      </c>
      <c r="U18" s="155">
        <v>0</v>
      </c>
      <c r="V18" s="154">
        <v>10.25</v>
      </c>
      <c r="W18" s="155">
        <v>10.25</v>
      </c>
      <c r="X18" s="154">
        <v>0</v>
      </c>
      <c r="Y18" s="155">
        <v>0</v>
      </c>
      <c r="Z18" s="154">
        <v>0</v>
      </c>
      <c r="AA18" s="155">
        <v>0</v>
      </c>
      <c r="AB18" s="154">
        <v>0</v>
      </c>
      <c r="AC18" s="155">
        <v>0</v>
      </c>
      <c r="AD18" s="154">
        <v>2.2000000000000002</v>
      </c>
      <c r="AE18" s="155">
        <v>2.2000000000000002</v>
      </c>
      <c r="AF18" s="154">
        <v>0</v>
      </c>
      <c r="AG18" s="155">
        <v>0</v>
      </c>
      <c r="AH18" s="154">
        <v>0</v>
      </c>
      <c r="AI18" s="155">
        <v>0</v>
      </c>
      <c r="AJ18" s="154">
        <v>0</v>
      </c>
      <c r="AK18" s="155">
        <v>0</v>
      </c>
      <c r="AL18" s="154">
        <v>0.439112</v>
      </c>
      <c r="AM18" s="155">
        <v>0.439112</v>
      </c>
      <c r="AN18" s="154">
        <v>0</v>
      </c>
      <c r="AO18" s="155">
        <v>0</v>
      </c>
      <c r="AP18" s="154">
        <v>0</v>
      </c>
      <c r="AQ18" s="155">
        <v>0</v>
      </c>
      <c r="AR18" s="154">
        <v>0</v>
      </c>
      <c r="AS18" s="155">
        <v>0</v>
      </c>
    </row>
    <row r="19" spans="2:45" ht="15" customHeight="1">
      <c r="B19" s="304" t="s">
        <v>49</v>
      </c>
      <c r="C19" s="305"/>
      <c r="D19" s="277">
        <v>1751.4666770000001</v>
      </c>
      <c r="E19" s="278">
        <v>288.51130761000002</v>
      </c>
      <c r="F19" s="277">
        <v>1897.5469559999999</v>
      </c>
      <c r="G19" s="278">
        <v>281.92278872000003</v>
      </c>
      <c r="H19" s="277">
        <v>2266.1196129999998</v>
      </c>
      <c r="I19" s="278">
        <v>476.11703763999998</v>
      </c>
      <c r="J19" s="277">
        <v>1972.7848121304348</v>
      </c>
      <c r="K19" s="278">
        <v>344.65731196000007</v>
      </c>
      <c r="L19" s="154">
        <v>1809.252622</v>
      </c>
      <c r="M19" s="155">
        <v>295.33517075999998</v>
      </c>
      <c r="N19" s="154">
        <v>1933.17552546</v>
      </c>
      <c r="O19" s="155">
        <v>366.48417327549993</v>
      </c>
      <c r="P19" s="154">
        <v>1918.9566404782609</v>
      </c>
      <c r="Q19" s="155">
        <v>371.96218778000002</v>
      </c>
      <c r="R19" s="154">
        <v>2307.7685329999999</v>
      </c>
      <c r="S19" s="155">
        <v>501.69897393000002</v>
      </c>
      <c r="T19" s="154">
        <v>2227.9066339999999</v>
      </c>
      <c r="U19" s="155">
        <v>453.39272901999999</v>
      </c>
      <c r="V19" s="154">
        <v>2209.673534</v>
      </c>
      <c r="W19" s="155">
        <v>422.54160630000001</v>
      </c>
      <c r="X19" s="154">
        <v>2646.310461</v>
      </c>
      <c r="Y19" s="155">
        <v>548.83992620999993</v>
      </c>
      <c r="Z19" s="154">
        <v>2561.0229709999999</v>
      </c>
      <c r="AA19" s="155">
        <v>538.25700530999995</v>
      </c>
      <c r="AB19" s="154">
        <v>2325.0397482799999</v>
      </c>
      <c r="AC19" s="155">
        <v>441.46711140439999</v>
      </c>
      <c r="AD19" s="154">
        <v>2335.4702400000001</v>
      </c>
      <c r="AE19" s="155">
        <v>438.74955236</v>
      </c>
      <c r="AF19" s="154">
        <v>2235.6287550999996</v>
      </c>
      <c r="AG19" s="155">
        <v>356.74555922300004</v>
      </c>
      <c r="AH19" s="154">
        <v>2040.226484</v>
      </c>
      <c r="AI19" s="155">
        <v>242.25968811999999</v>
      </c>
      <c r="AJ19" s="154">
        <v>1896.964436</v>
      </c>
      <c r="AK19" s="155">
        <v>160.37177196000002</v>
      </c>
      <c r="AL19" s="154">
        <v>2025.996578</v>
      </c>
      <c r="AM19" s="155">
        <v>262.32285174000003</v>
      </c>
      <c r="AN19" s="154">
        <v>2077.1896779999997</v>
      </c>
      <c r="AO19" s="155">
        <v>298.51372777999995</v>
      </c>
      <c r="AP19" s="154">
        <v>2101.9705719999997</v>
      </c>
      <c r="AQ19" s="155">
        <v>294.29317487999998</v>
      </c>
      <c r="AR19" s="154">
        <v>1924.7311850000001</v>
      </c>
      <c r="AS19" s="155">
        <v>224.24329524999999</v>
      </c>
    </row>
    <row r="20" spans="2:45" ht="15" customHeight="1">
      <c r="B20" s="308" t="s">
        <v>50</v>
      </c>
      <c r="C20" s="309"/>
      <c r="D20" s="277">
        <v>109.16104999999999</v>
      </c>
      <c r="E20" s="278">
        <v>9.5069548499999996</v>
      </c>
      <c r="F20" s="277">
        <v>127.39722900000001</v>
      </c>
      <c r="G20" s="278">
        <v>9.4691448000000005</v>
      </c>
      <c r="H20" s="277">
        <v>137.402782</v>
      </c>
      <c r="I20" s="278">
        <v>7.9654152000000007</v>
      </c>
      <c r="J20" s="277">
        <v>179.35565800000001</v>
      </c>
      <c r="K20" s="278">
        <v>9.1633028999999979</v>
      </c>
      <c r="L20" s="154">
        <v>201.07500399999998</v>
      </c>
      <c r="M20" s="155">
        <v>48.947003049999999</v>
      </c>
      <c r="N20" s="154">
        <v>169.02217403999998</v>
      </c>
      <c r="O20" s="155">
        <v>8.8892377999999983</v>
      </c>
      <c r="P20" s="154">
        <v>175.37246000000002</v>
      </c>
      <c r="Q20" s="155">
        <v>13.851297000000001</v>
      </c>
      <c r="R20" s="154">
        <v>251.624516</v>
      </c>
      <c r="S20" s="155">
        <v>251.624516</v>
      </c>
      <c r="T20" s="154">
        <v>12.160048000000002</v>
      </c>
      <c r="U20" s="155">
        <v>12.160048000000002</v>
      </c>
      <c r="V20" s="154">
        <v>213.522074</v>
      </c>
      <c r="W20" s="155">
        <v>213.522074</v>
      </c>
      <c r="X20" s="154">
        <v>14.561833999999999</v>
      </c>
      <c r="Y20" s="155">
        <v>14.561833999999999</v>
      </c>
      <c r="Z20" s="154">
        <v>75.570014999999998</v>
      </c>
      <c r="AA20" s="155">
        <v>75.570014999999998</v>
      </c>
      <c r="AB20" s="154">
        <v>7.5875680000000001</v>
      </c>
      <c r="AC20" s="155">
        <v>7.5875680000000001</v>
      </c>
      <c r="AD20" s="154">
        <v>4.5252019999999993</v>
      </c>
      <c r="AE20" s="155">
        <v>4.5252019999999993</v>
      </c>
      <c r="AF20" s="154">
        <v>9.4172340000000005</v>
      </c>
      <c r="AG20" s="155">
        <v>9.4172340000000005</v>
      </c>
      <c r="AH20" s="154">
        <v>333.55328100000003</v>
      </c>
      <c r="AI20" s="155">
        <v>333.55328100000003</v>
      </c>
      <c r="AJ20" s="154">
        <v>87.21001600000001</v>
      </c>
      <c r="AK20" s="155">
        <v>87.21001600000001</v>
      </c>
      <c r="AL20" s="154">
        <v>65.138888999999992</v>
      </c>
      <c r="AM20" s="155">
        <v>65.138888999999992</v>
      </c>
      <c r="AN20" s="154">
        <v>37.611357000000005</v>
      </c>
      <c r="AO20" s="155">
        <v>37.611357000000005</v>
      </c>
      <c r="AP20" s="154">
        <v>254.73656500000001</v>
      </c>
      <c r="AQ20" s="155">
        <v>254.73656500000001</v>
      </c>
      <c r="AR20" s="154">
        <v>18.796277999999997</v>
      </c>
      <c r="AS20" s="155">
        <v>18.796277999999997</v>
      </c>
    </row>
    <row r="21" spans="2:45" ht="15" customHeight="1">
      <c r="B21" s="308" t="s">
        <v>51</v>
      </c>
      <c r="C21" s="309"/>
      <c r="D21" s="277">
        <v>442.31832099999997</v>
      </c>
      <c r="E21" s="278">
        <v>33.482693949999998</v>
      </c>
      <c r="F21" s="277">
        <v>465.67196300000001</v>
      </c>
      <c r="G21" s="278">
        <v>36.006547550000001</v>
      </c>
      <c r="H21" s="277">
        <v>427.00283499999995</v>
      </c>
      <c r="I21" s="278">
        <v>32.3252612</v>
      </c>
      <c r="J21" s="277">
        <v>406.03940799999998</v>
      </c>
      <c r="K21" s="278">
        <v>30.195829650000004</v>
      </c>
      <c r="L21" s="154">
        <v>475.92180099999996</v>
      </c>
      <c r="M21" s="155">
        <v>37.4196344</v>
      </c>
      <c r="N21" s="154">
        <v>536.50641810999991</v>
      </c>
      <c r="O21" s="155">
        <v>43.493945014000012</v>
      </c>
      <c r="P21" s="154">
        <v>625.605729</v>
      </c>
      <c r="Q21" s="155">
        <v>52.4970395</v>
      </c>
      <c r="R21" s="154">
        <v>390.836591</v>
      </c>
      <c r="S21" s="155">
        <v>37.461273300000002</v>
      </c>
      <c r="T21" s="154">
        <v>398.64333099999999</v>
      </c>
      <c r="U21" s="155">
        <v>37.613597499999997</v>
      </c>
      <c r="V21" s="154">
        <v>429.52925199999999</v>
      </c>
      <c r="W21" s="155">
        <v>41.569300500000004</v>
      </c>
      <c r="X21" s="154">
        <v>28.147828999999998</v>
      </c>
      <c r="Y21" s="155">
        <v>1.5817871000000001</v>
      </c>
      <c r="Z21" s="154">
        <v>32.947832000000005</v>
      </c>
      <c r="AA21" s="155">
        <v>1.4710524</v>
      </c>
      <c r="AB21" s="154">
        <v>33.701090999999998</v>
      </c>
      <c r="AC21" s="155">
        <v>1.4328071</v>
      </c>
      <c r="AD21" s="154">
        <v>32.719636000000001</v>
      </c>
      <c r="AE21" s="155">
        <v>1.5613859000000003</v>
      </c>
      <c r="AF21" s="154">
        <v>37.907068000000002</v>
      </c>
      <c r="AG21" s="155">
        <v>1.1638898999999998</v>
      </c>
      <c r="AH21" s="154">
        <v>41.791947999999998</v>
      </c>
      <c r="AI21" s="155">
        <v>1.2172004999999999</v>
      </c>
      <c r="AJ21" s="154">
        <v>45.157726000000004</v>
      </c>
      <c r="AK21" s="155">
        <v>2.0379290000000001</v>
      </c>
      <c r="AL21" s="154">
        <v>32.297660999999998</v>
      </c>
      <c r="AM21" s="155">
        <v>1.2585379000000003</v>
      </c>
      <c r="AN21" s="154">
        <v>64.602672999999996</v>
      </c>
      <c r="AO21" s="155">
        <v>1.1015760999999999</v>
      </c>
      <c r="AP21" s="154">
        <v>21.507445000000001</v>
      </c>
      <c r="AQ21" s="155">
        <v>1.4529211</v>
      </c>
      <c r="AR21" s="154">
        <v>28.06315</v>
      </c>
      <c r="AS21" s="155">
        <v>2.5758434000000001</v>
      </c>
    </row>
    <row r="22" spans="2:45" ht="15" customHeight="1">
      <c r="B22" s="310" t="s">
        <v>52</v>
      </c>
      <c r="C22" s="311"/>
      <c r="D22" s="281"/>
      <c r="E22" s="282">
        <f>E9+E12+E17+E20+E21</f>
        <v>1437.3523098599999</v>
      </c>
      <c r="F22" s="281"/>
      <c r="G22" s="282">
        <f>G9+G12+G17+G20+G21</f>
        <v>1496.5812635200002</v>
      </c>
      <c r="H22" s="281"/>
      <c r="I22" s="282">
        <f>I9+I12+I17+I20+I21</f>
        <v>1619.6712863400003</v>
      </c>
      <c r="J22" s="281"/>
      <c r="K22" s="282">
        <f>K9+K12+K17+K20+K21</f>
        <v>1509.44204661</v>
      </c>
      <c r="L22" s="158"/>
      <c r="M22" s="159">
        <v>1516.5439283599997</v>
      </c>
      <c r="N22" s="158"/>
      <c r="O22" s="159">
        <v>1609.6619466699999</v>
      </c>
      <c r="P22" s="158"/>
      <c r="Q22" s="159">
        <f>Q9+Q12+Q17+Q20+Q21</f>
        <v>1616.8790374800001</v>
      </c>
      <c r="R22" s="158"/>
      <c r="S22" s="159">
        <f>S9+S12+S17+S20+S21</f>
        <v>1950.9791871800001</v>
      </c>
      <c r="T22" s="158"/>
      <c r="U22" s="159">
        <f>U9+U12+U17+U20+U21</f>
        <v>1589.57493972</v>
      </c>
      <c r="V22" s="158"/>
      <c r="W22" s="159">
        <f>W9+W12+W17+W20+W21</f>
        <v>1760.7689650499999</v>
      </c>
      <c r="X22" s="158"/>
      <c r="Y22" s="159">
        <f>Y9+Y12+Y17+Y20+Y21</f>
        <v>1620.87727361</v>
      </c>
      <c r="Z22" s="158"/>
      <c r="AA22" s="159">
        <f>AA9+AA12+AA17+AA20+AA21</f>
        <v>1857.0862903100001</v>
      </c>
      <c r="AB22" s="158"/>
      <c r="AC22" s="159">
        <v>1524.8950867543999</v>
      </c>
      <c r="AD22" s="158"/>
      <c r="AE22" s="159">
        <v>1800.9280551099998</v>
      </c>
      <c r="AF22" s="158"/>
      <c r="AG22" s="159">
        <v>1631.2858827730001</v>
      </c>
      <c r="AH22" s="158"/>
      <c r="AI22" s="159">
        <v>1516.7417139199999</v>
      </c>
      <c r="AJ22" s="158"/>
      <c r="AK22" s="159">
        <v>1242.8906766499999</v>
      </c>
      <c r="AL22" s="158"/>
      <c r="AM22" s="159">
        <v>1468.3186997999999</v>
      </c>
      <c r="AN22" s="158"/>
      <c r="AO22" s="159">
        <v>1495.1391880800002</v>
      </c>
      <c r="AP22" s="158"/>
      <c r="AQ22" s="159">
        <v>1710.8430324299998</v>
      </c>
      <c r="AR22" s="158"/>
      <c r="AS22" s="159">
        <v>1442.2366453999996</v>
      </c>
    </row>
    <row r="23" spans="2:45" ht="15" customHeight="1">
      <c r="B23" s="146" t="s">
        <v>53</v>
      </c>
      <c r="C23" s="147"/>
      <c r="D23" s="274"/>
      <c r="E23" s="275"/>
      <c r="F23" s="274"/>
      <c r="G23" s="275"/>
      <c r="H23" s="274"/>
      <c r="I23" s="275"/>
      <c r="J23" s="274"/>
      <c r="K23" s="275"/>
      <c r="L23" s="151"/>
      <c r="M23" s="152"/>
      <c r="N23" s="151"/>
      <c r="O23" s="152"/>
      <c r="P23" s="151"/>
      <c r="Q23" s="152"/>
      <c r="R23" s="151"/>
      <c r="S23" s="152"/>
      <c r="T23" s="151"/>
      <c r="U23" s="152"/>
      <c r="V23" s="151"/>
      <c r="W23" s="152"/>
      <c r="X23" s="151"/>
      <c r="Y23" s="152"/>
      <c r="Z23" s="151"/>
      <c r="AA23" s="152"/>
      <c r="AB23" s="151"/>
      <c r="AC23" s="152"/>
      <c r="AD23" s="151"/>
      <c r="AE23" s="152"/>
      <c r="AF23" s="151"/>
      <c r="AG23" s="152"/>
      <c r="AH23" s="151"/>
      <c r="AI23" s="152"/>
      <c r="AJ23" s="151"/>
      <c r="AK23" s="152"/>
      <c r="AL23" s="151"/>
      <c r="AM23" s="152"/>
      <c r="AN23" s="151"/>
      <c r="AO23" s="152"/>
      <c r="AP23" s="151"/>
      <c r="AQ23" s="152"/>
      <c r="AR23" s="151"/>
      <c r="AS23" s="152"/>
    </row>
    <row r="24" spans="2:45" ht="15" customHeight="1">
      <c r="B24" s="312" t="s">
        <v>54</v>
      </c>
      <c r="C24" s="313"/>
      <c r="D24" s="277">
        <v>329.433132</v>
      </c>
      <c r="E24" s="278">
        <v>288.45256749999999</v>
      </c>
      <c r="F24" s="277">
        <v>194.45472899999999</v>
      </c>
      <c r="G24" s="278">
        <v>166.96566949999999</v>
      </c>
      <c r="H24" s="277">
        <v>418.858521</v>
      </c>
      <c r="I24" s="278">
        <v>377.08356199999997</v>
      </c>
      <c r="J24" s="277">
        <v>352.73659600000002</v>
      </c>
      <c r="K24" s="278">
        <v>330.5663065</v>
      </c>
      <c r="L24" s="154">
        <v>391.82729799999993</v>
      </c>
      <c r="M24" s="155">
        <v>332.97022349999997</v>
      </c>
      <c r="N24" s="154">
        <v>567.63229874000012</v>
      </c>
      <c r="O24" s="155">
        <v>536.14420474000008</v>
      </c>
      <c r="P24" s="154">
        <v>371.89440000000002</v>
      </c>
      <c r="Q24" s="155">
        <v>344.05450949999999</v>
      </c>
      <c r="R24" s="154">
        <v>555.10843899999998</v>
      </c>
      <c r="S24" s="155">
        <v>520.232394</v>
      </c>
      <c r="T24" s="154">
        <v>442.59644199999997</v>
      </c>
      <c r="U24" s="155">
        <v>326.090824</v>
      </c>
      <c r="V24" s="154">
        <v>302.27829400000002</v>
      </c>
      <c r="W24" s="155">
        <v>265.61017949999996</v>
      </c>
      <c r="X24" s="154">
        <v>252.92037500000001</v>
      </c>
      <c r="Y24" s="155">
        <v>214.14872749999998</v>
      </c>
      <c r="Z24" s="154">
        <v>518.11728599999992</v>
      </c>
      <c r="AA24" s="155">
        <v>479.76400699999999</v>
      </c>
      <c r="AB24" s="154">
        <v>282.74122999999997</v>
      </c>
      <c r="AC24" s="155">
        <v>252.4191745</v>
      </c>
      <c r="AD24" s="154">
        <v>370.88303099999996</v>
      </c>
      <c r="AE24" s="155">
        <v>326.16278149999999</v>
      </c>
      <c r="AF24" s="154">
        <v>413.24044600000008</v>
      </c>
      <c r="AG24" s="155">
        <v>387.18086500000004</v>
      </c>
      <c r="AH24" s="154">
        <v>691.89046199999996</v>
      </c>
      <c r="AI24" s="155">
        <v>673.70645149999996</v>
      </c>
      <c r="AJ24" s="154">
        <v>282.387406</v>
      </c>
      <c r="AK24" s="155">
        <v>259.04048849999998</v>
      </c>
      <c r="AL24" s="154">
        <v>273.14597900000001</v>
      </c>
      <c r="AM24" s="155">
        <v>252.992662</v>
      </c>
      <c r="AN24" s="154">
        <v>521.28635299999996</v>
      </c>
      <c r="AO24" s="155">
        <v>489.52870849999999</v>
      </c>
      <c r="AP24" s="154">
        <v>537.15549200000009</v>
      </c>
      <c r="AQ24" s="155">
        <v>500.41328850000002</v>
      </c>
      <c r="AR24" s="154">
        <v>428.37845699999991</v>
      </c>
      <c r="AS24" s="155">
        <v>366.09162850000001</v>
      </c>
    </row>
    <row r="25" spans="2:45" ht="15" customHeight="1">
      <c r="B25" s="310" t="s">
        <v>55</v>
      </c>
      <c r="C25" s="311"/>
      <c r="D25" s="282">
        <f t="shared" ref="D25:E25" si="23">SUM(D24)</f>
        <v>329.433132</v>
      </c>
      <c r="E25" s="282">
        <f t="shared" si="23"/>
        <v>288.45256749999999</v>
      </c>
      <c r="F25" s="282">
        <f t="shared" ref="F25:G25" si="24">SUM(F24)</f>
        <v>194.45472899999999</v>
      </c>
      <c r="G25" s="282">
        <f t="shared" si="24"/>
        <v>166.96566949999999</v>
      </c>
      <c r="H25" s="282">
        <f t="shared" ref="H25:I25" si="25">SUM(H24)</f>
        <v>418.858521</v>
      </c>
      <c r="I25" s="282">
        <f t="shared" si="25"/>
        <v>377.08356199999997</v>
      </c>
      <c r="J25" s="282">
        <f t="shared" ref="J25:K25" si="26">SUM(J24)</f>
        <v>352.73659600000002</v>
      </c>
      <c r="K25" s="282">
        <f t="shared" si="26"/>
        <v>330.5663065</v>
      </c>
      <c r="L25" s="159">
        <v>391.82729799999993</v>
      </c>
      <c r="M25" s="159">
        <v>332.97022349999997</v>
      </c>
      <c r="N25" s="159">
        <v>567.63229874000012</v>
      </c>
      <c r="O25" s="159">
        <v>536.14420474000008</v>
      </c>
      <c r="P25" s="159">
        <f t="shared" ref="P25:Q25" si="27">SUM(P24)</f>
        <v>371.89440000000002</v>
      </c>
      <c r="Q25" s="159">
        <f t="shared" si="27"/>
        <v>344.05450949999999</v>
      </c>
      <c r="R25" s="159">
        <f t="shared" ref="R25:S25" si="28">SUM(R24)</f>
        <v>555.10843899999998</v>
      </c>
      <c r="S25" s="159">
        <f t="shared" si="28"/>
        <v>520.232394</v>
      </c>
      <c r="T25" s="159">
        <f t="shared" ref="T25:U25" si="29">SUM(T24)</f>
        <v>442.59644199999997</v>
      </c>
      <c r="U25" s="159">
        <f t="shared" si="29"/>
        <v>326.090824</v>
      </c>
      <c r="V25" s="159">
        <f t="shared" ref="V25:W25" si="30">SUM(V24)</f>
        <v>302.27829400000002</v>
      </c>
      <c r="W25" s="159">
        <f t="shared" si="30"/>
        <v>265.61017949999996</v>
      </c>
      <c r="X25" s="159">
        <f t="shared" ref="X25:AC25" si="31">SUM(X24)</f>
        <v>252.92037500000001</v>
      </c>
      <c r="Y25" s="159">
        <f t="shared" si="31"/>
        <v>214.14872749999998</v>
      </c>
      <c r="Z25" s="159">
        <f t="shared" si="31"/>
        <v>518.11728599999992</v>
      </c>
      <c r="AA25" s="159">
        <f t="shared" si="31"/>
        <v>479.76400699999999</v>
      </c>
      <c r="AB25" s="159">
        <f t="shared" si="31"/>
        <v>282.74122999999997</v>
      </c>
      <c r="AC25" s="159">
        <f t="shared" si="31"/>
        <v>252.4191745</v>
      </c>
      <c r="AD25" s="159">
        <v>370.88303099999996</v>
      </c>
      <c r="AE25" s="159">
        <v>326.16278149999999</v>
      </c>
      <c r="AF25" s="159">
        <v>413.24044600000008</v>
      </c>
      <c r="AG25" s="159">
        <v>387.18086500000004</v>
      </c>
      <c r="AH25" s="159">
        <v>691.89046199999996</v>
      </c>
      <c r="AI25" s="159">
        <v>673.70645149999996</v>
      </c>
      <c r="AJ25" s="159">
        <v>282.387406</v>
      </c>
      <c r="AK25" s="159">
        <v>259.04048849999998</v>
      </c>
      <c r="AL25" s="159">
        <v>273.14597900000001</v>
      </c>
      <c r="AM25" s="159">
        <v>252.992662</v>
      </c>
      <c r="AN25" s="159">
        <v>521.28635299999996</v>
      </c>
      <c r="AO25" s="159">
        <v>489.52870849999999</v>
      </c>
      <c r="AP25" s="159">
        <v>537.15549200000009</v>
      </c>
      <c r="AQ25" s="159">
        <v>500.41328850000002</v>
      </c>
      <c r="AR25" s="159">
        <f t="shared" ref="AR25:AS25" si="32">SUM(AR24)</f>
        <v>428.37845699999991</v>
      </c>
      <c r="AS25" s="159">
        <f t="shared" si="32"/>
        <v>366.09162850000001</v>
      </c>
    </row>
    <row r="26" spans="2:45" ht="15" customHeight="1">
      <c r="B26" s="160"/>
      <c r="C26" s="160"/>
      <c r="D26" s="161"/>
      <c r="E26" s="162" t="s">
        <v>56</v>
      </c>
      <c r="F26" s="161"/>
      <c r="G26" s="162" t="s">
        <v>56</v>
      </c>
      <c r="H26" s="161"/>
      <c r="I26" s="162" t="s">
        <v>56</v>
      </c>
      <c r="J26" s="161"/>
      <c r="K26" s="162" t="s">
        <v>56</v>
      </c>
      <c r="L26" s="161"/>
      <c r="M26" s="162" t="s">
        <v>56</v>
      </c>
      <c r="N26" s="161"/>
      <c r="O26" s="162" t="s">
        <v>56</v>
      </c>
      <c r="P26" s="161"/>
      <c r="Q26" s="162" t="s">
        <v>56</v>
      </c>
      <c r="R26" s="161"/>
      <c r="S26" s="162" t="s">
        <v>56</v>
      </c>
      <c r="T26" s="161"/>
      <c r="U26" s="162" t="s">
        <v>56</v>
      </c>
      <c r="V26" s="161"/>
      <c r="W26" s="162" t="s">
        <v>56</v>
      </c>
      <c r="X26" s="161"/>
      <c r="Y26" s="162" t="s">
        <v>56</v>
      </c>
      <c r="Z26" s="161"/>
      <c r="AA26" s="162" t="s">
        <v>56</v>
      </c>
      <c r="AB26" s="161"/>
      <c r="AC26" s="162" t="s">
        <v>56</v>
      </c>
      <c r="AD26" s="161"/>
      <c r="AE26" s="162" t="s">
        <v>56</v>
      </c>
      <c r="AF26" s="161"/>
      <c r="AG26" s="162" t="s">
        <v>56</v>
      </c>
      <c r="AH26" s="161"/>
      <c r="AI26" s="162" t="s">
        <v>56</v>
      </c>
      <c r="AJ26" s="161"/>
      <c r="AK26" s="162" t="s">
        <v>56</v>
      </c>
      <c r="AL26" s="161"/>
      <c r="AM26" s="162" t="s">
        <v>56</v>
      </c>
      <c r="AN26" s="161"/>
      <c r="AO26" s="162" t="s">
        <v>56</v>
      </c>
      <c r="AP26" s="161"/>
      <c r="AQ26" s="162" t="s">
        <v>56</v>
      </c>
      <c r="AR26" s="161"/>
      <c r="AS26" s="162" t="s">
        <v>56</v>
      </c>
    </row>
    <row r="27" spans="2:45" ht="15" customHeight="1">
      <c r="B27" s="302" t="s">
        <v>57</v>
      </c>
      <c r="C27" s="303"/>
      <c r="D27" s="163"/>
      <c r="E27" s="283">
        <f>E7</f>
        <v>2844.8250917499995</v>
      </c>
      <c r="F27" s="163"/>
      <c r="G27" s="283">
        <f>G7</f>
        <v>2744.6639933333331</v>
      </c>
      <c r="H27" s="163"/>
      <c r="I27" s="283">
        <f>I7</f>
        <v>2735.6998433333333</v>
      </c>
      <c r="J27" s="163"/>
      <c r="K27" s="283">
        <f>K7</f>
        <v>2794.1105733333334</v>
      </c>
      <c r="L27" s="163"/>
      <c r="M27" s="164">
        <v>2748.7834666666668</v>
      </c>
      <c r="N27" s="163"/>
      <c r="O27" s="164">
        <v>3032.1618334899999</v>
      </c>
      <c r="P27" s="163"/>
      <c r="Q27" s="164">
        <f>Q7</f>
        <v>2881.7503010700002</v>
      </c>
      <c r="R27" s="163"/>
      <c r="S27" s="164">
        <f>S7</f>
        <v>2502.3177835900001</v>
      </c>
      <c r="T27" s="163"/>
      <c r="U27" s="164">
        <f>U7</f>
        <v>2269.8658233333331</v>
      </c>
      <c r="V27" s="163"/>
      <c r="W27" s="164">
        <f>W7</f>
        <v>2575.2829966666673</v>
      </c>
      <c r="X27" s="163"/>
      <c r="Y27" s="164">
        <f>Y7</f>
        <v>2805.92249558</v>
      </c>
      <c r="Z27" s="163"/>
      <c r="AA27" s="164">
        <f>AA7</f>
        <v>3063.0599403954998</v>
      </c>
      <c r="AB27" s="163"/>
      <c r="AC27" s="164">
        <f>AC7</f>
        <v>2783.8155712089479</v>
      </c>
      <c r="AD27" s="163"/>
      <c r="AE27" s="164">
        <f>AE7</f>
        <v>2680.8607642000002</v>
      </c>
      <c r="AF27" s="163"/>
      <c r="AG27" s="164">
        <f>AG7</f>
        <v>2084.4835166099997</v>
      </c>
      <c r="AH27" s="163"/>
      <c r="AI27" s="164">
        <f>AI7</f>
        <v>1814.6598833333333</v>
      </c>
      <c r="AJ27" s="163"/>
      <c r="AK27" s="164">
        <f>AK7</f>
        <v>2041.3459068399998</v>
      </c>
      <c r="AL27" s="163"/>
      <c r="AM27" s="164">
        <f>AM7</f>
        <v>2024.9419501799998</v>
      </c>
      <c r="AN27" s="163"/>
      <c r="AO27" s="164">
        <f>AO7</f>
        <v>2245.1668983999998</v>
      </c>
      <c r="AP27" s="163"/>
      <c r="AQ27" s="164">
        <f>AQ7</f>
        <v>2085.5976507999999</v>
      </c>
      <c r="AR27" s="163"/>
      <c r="AS27" s="164">
        <f>AS7</f>
        <v>2041.1697653100002</v>
      </c>
    </row>
    <row r="28" spans="2:45" ht="15" customHeight="1">
      <c r="B28" s="297" t="s">
        <v>58</v>
      </c>
      <c r="C28" s="298"/>
      <c r="D28" s="165"/>
      <c r="E28" s="278">
        <f>E22-E25</f>
        <v>1148.8997423599999</v>
      </c>
      <c r="F28" s="165"/>
      <c r="G28" s="278">
        <f>G22-G25</f>
        <v>1329.6155940200001</v>
      </c>
      <c r="H28" s="165"/>
      <c r="I28" s="278">
        <f>I22-I25</f>
        <v>1242.5877243400002</v>
      </c>
      <c r="J28" s="165"/>
      <c r="K28" s="278">
        <f>K22-K25</f>
        <v>1178.8757401100002</v>
      </c>
      <c r="L28" s="165"/>
      <c r="M28" s="155">
        <v>1183.5737048599997</v>
      </c>
      <c r="N28" s="165"/>
      <c r="O28" s="155">
        <v>1073.5177419299998</v>
      </c>
      <c r="P28" s="165"/>
      <c r="Q28" s="155">
        <f>Q22-Q25</f>
        <v>1272.8245279800001</v>
      </c>
      <c r="R28" s="165"/>
      <c r="S28" s="155">
        <f>S22-S25</f>
        <v>1430.7467931800002</v>
      </c>
      <c r="T28" s="165"/>
      <c r="U28" s="155">
        <f>U22-U25</f>
        <v>1263.4841157199999</v>
      </c>
      <c r="V28" s="165"/>
      <c r="W28" s="155">
        <f>W22-W25</f>
        <v>1495.1587855499999</v>
      </c>
      <c r="X28" s="165"/>
      <c r="Y28" s="155">
        <f>Y22-Y25</f>
        <v>1406.72854611</v>
      </c>
      <c r="Z28" s="165"/>
      <c r="AA28" s="155">
        <f>AA22-AA25</f>
        <v>1377.3222833100001</v>
      </c>
      <c r="AB28" s="165"/>
      <c r="AC28" s="155">
        <f>AC22-AC25</f>
        <v>1272.4759122543999</v>
      </c>
      <c r="AD28" s="165"/>
      <c r="AE28" s="155">
        <f>AE22-AE25</f>
        <v>1474.7652736099999</v>
      </c>
      <c r="AF28" s="165"/>
      <c r="AG28" s="155">
        <f>AG22-AG25</f>
        <v>1244.1050177730001</v>
      </c>
      <c r="AH28" s="165"/>
      <c r="AI28" s="155">
        <f>AI22-AI25</f>
        <v>843.03526241999998</v>
      </c>
      <c r="AJ28" s="165"/>
      <c r="AK28" s="155">
        <f>AK22-AK25</f>
        <v>983.85018814999989</v>
      </c>
      <c r="AL28" s="165"/>
      <c r="AM28" s="155">
        <f>AM22-AM25</f>
        <v>1215.3260378</v>
      </c>
      <c r="AN28" s="165"/>
      <c r="AO28" s="155">
        <f>AO22-AO25</f>
        <v>1005.6104795800002</v>
      </c>
      <c r="AP28" s="165"/>
      <c r="AQ28" s="155">
        <f>AQ22-AQ25</f>
        <v>1210.4297439299999</v>
      </c>
      <c r="AR28" s="165"/>
      <c r="AS28" s="155">
        <f>AS22-AS25</f>
        <v>1076.1450168999995</v>
      </c>
    </row>
    <row r="29" spans="2:45" ht="15" customHeight="1">
      <c r="B29" s="306" t="s">
        <v>59</v>
      </c>
      <c r="C29" s="307"/>
      <c r="D29" s="166"/>
      <c r="E29" s="284">
        <f>E27/E28</f>
        <v>2.4761299762382514</v>
      </c>
      <c r="F29" s="166"/>
      <c r="G29" s="284">
        <f>G27/G28</f>
        <v>2.0642537630256221</v>
      </c>
      <c r="H29" s="166"/>
      <c r="I29" s="284">
        <f>I27/I28</f>
        <v>2.2016150568253834</v>
      </c>
      <c r="J29" s="166"/>
      <c r="K29" s="284">
        <f>K27/K28</f>
        <v>2.370148505280647</v>
      </c>
      <c r="L29" s="166"/>
      <c r="M29" s="167">
        <v>2.3224438456004814</v>
      </c>
      <c r="N29" s="166"/>
      <c r="O29" s="167">
        <v>2.8245102200534626</v>
      </c>
      <c r="P29" s="166"/>
      <c r="Q29" s="167">
        <f>Q27/Q28</f>
        <v>2.2640593716742714</v>
      </c>
      <c r="R29" s="166"/>
      <c r="S29" s="167">
        <f>S27/S28</f>
        <v>1.7489592117332722</v>
      </c>
      <c r="T29" s="166"/>
      <c r="U29" s="167">
        <f>U27/U28</f>
        <v>1.796513145746865</v>
      </c>
      <c r="V29" s="166"/>
      <c r="W29" s="167">
        <f>W27/W28</f>
        <v>1.7224143827100875</v>
      </c>
      <c r="X29" s="166"/>
      <c r="Y29" s="167">
        <f>Y27/Y28</f>
        <v>1.9946438872937957</v>
      </c>
      <c r="Z29" s="168"/>
      <c r="AA29" s="167">
        <f>AA27/AA28</f>
        <v>2.2239238974877482</v>
      </c>
      <c r="AB29" s="168"/>
      <c r="AC29" s="167">
        <f>AC27/AC28</f>
        <v>2.1877157315119322</v>
      </c>
      <c r="AD29" s="168"/>
      <c r="AE29" s="167">
        <f>AE27/AE28</f>
        <v>1.8178220033874699</v>
      </c>
      <c r="AF29" s="168"/>
      <c r="AG29" s="167">
        <f>AG27/AG28</f>
        <v>1.6754883927253281</v>
      </c>
      <c r="AH29" s="168"/>
      <c r="AI29" s="167">
        <f>AI27/AI28</f>
        <v>2.15253141146695</v>
      </c>
      <c r="AJ29" s="168"/>
      <c r="AK29" s="167">
        <f>AK27/AK28</f>
        <v>2.0748544152626334</v>
      </c>
      <c r="AL29" s="168"/>
      <c r="AM29" s="167">
        <f>AM27/AM28</f>
        <v>1.6661717820557664</v>
      </c>
      <c r="AN29" s="168"/>
      <c r="AO29" s="167">
        <f>AO27/AO28</f>
        <v>2.2326407132687285</v>
      </c>
      <c r="AP29" s="168"/>
      <c r="AQ29" s="167">
        <f>AQ27/AQ28</f>
        <v>1.7230224730173285</v>
      </c>
      <c r="AR29" s="168"/>
      <c r="AS29" s="167">
        <f>AS27/AS28</f>
        <v>1.8967422914709973</v>
      </c>
    </row>
    <row r="30" spans="2:45" ht="15" customHeight="1"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</row>
    <row r="31" spans="2:45" ht="15" customHeight="1"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</row>
    <row r="32" spans="2:45" ht="15" customHeight="1">
      <c r="B32" s="170" t="s">
        <v>172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</row>
  </sheetData>
  <mergeCells count="42">
    <mergeCell ref="H4:I4"/>
    <mergeCell ref="B18:C18"/>
    <mergeCell ref="B13:C13"/>
    <mergeCell ref="B14:C14"/>
    <mergeCell ref="B15:C15"/>
    <mergeCell ref="B16:C16"/>
    <mergeCell ref="B17:C17"/>
    <mergeCell ref="F4:G4"/>
    <mergeCell ref="D4:E4"/>
    <mergeCell ref="B27:C27"/>
    <mergeCell ref="B28:C28"/>
    <mergeCell ref="B29:C29"/>
    <mergeCell ref="B19:C19"/>
    <mergeCell ref="B20:C20"/>
    <mergeCell ref="B21:C21"/>
    <mergeCell ref="B22:C22"/>
    <mergeCell ref="B24:C24"/>
    <mergeCell ref="B25:C25"/>
    <mergeCell ref="X4:Y4"/>
    <mergeCell ref="Z4:AA4"/>
    <mergeCell ref="AB4:AC4"/>
    <mergeCell ref="B12:C12"/>
    <mergeCell ref="B4:C4"/>
    <mergeCell ref="B7:C7"/>
    <mergeCell ref="B9:C9"/>
    <mergeCell ref="B10:C10"/>
    <mergeCell ref="B11:C11"/>
    <mergeCell ref="V4:W4"/>
    <mergeCell ref="T4:U4"/>
    <mergeCell ref="R4:S4"/>
    <mergeCell ref="P4:Q4"/>
    <mergeCell ref="N4:O4"/>
    <mergeCell ref="L4:M4"/>
    <mergeCell ref="J4:K4"/>
    <mergeCell ref="AN4:AO4"/>
    <mergeCell ref="AP4:AQ4"/>
    <mergeCell ref="AR4:AS4"/>
    <mergeCell ref="AD4:AE4"/>
    <mergeCell ref="AF4:AG4"/>
    <mergeCell ref="AH4:AI4"/>
    <mergeCell ref="AJ4:AK4"/>
    <mergeCell ref="AL4:AM4"/>
  </mergeCells>
  <hyperlinks>
    <hyperlink ref="B1" location="Innholdsfortegnelse!A1" display="Innholdsfortegnelse" xr:uid="{4B700E3D-6B27-4AF0-A5FA-BD43480502BA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K25"/>
  <sheetViews>
    <sheetView showGridLines="0" zoomScaleNormal="100" workbookViewId="0">
      <selection activeCell="E22" sqref="E22"/>
    </sheetView>
  </sheetViews>
  <sheetFormatPr baseColWidth="10" defaultColWidth="11.42578125" defaultRowHeight="15"/>
  <cols>
    <col min="1" max="1" width="3" style="2" customWidth="1"/>
    <col min="2" max="2" width="3.5703125" style="2" customWidth="1"/>
    <col min="3" max="3" width="51.85546875" style="2" customWidth="1"/>
    <col min="4" max="13" width="13.7109375" style="2" customWidth="1"/>
    <col min="14" max="14" width="13.7109375" style="2" bestFit="1" customWidth="1"/>
    <col min="15" max="15" width="12.5703125" style="2" bestFit="1" customWidth="1"/>
    <col min="16" max="16" width="13.7109375" style="2" bestFit="1" customWidth="1"/>
    <col min="17" max="17" width="12.5703125" style="2" bestFit="1" customWidth="1"/>
    <col min="18" max="18" width="13.7109375" style="2" bestFit="1" customWidth="1"/>
    <col min="19" max="19" width="12.5703125" style="2" bestFit="1" customWidth="1"/>
    <col min="20" max="20" width="13.7109375" style="2" bestFit="1" customWidth="1"/>
    <col min="21" max="21" width="12.5703125" style="2" bestFit="1" customWidth="1"/>
    <col min="22" max="16384" width="11.42578125" style="2"/>
  </cols>
  <sheetData>
    <row r="1" spans="2:37" ht="18.75" customHeight="1">
      <c r="C1" s="226" t="s">
        <v>28</v>
      </c>
    </row>
    <row r="3" spans="2:37">
      <c r="B3" s="171" t="s">
        <v>61</v>
      </c>
      <c r="C3" s="171"/>
      <c r="D3" s="295">
        <v>45291</v>
      </c>
      <c r="E3" s="296"/>
      <c r="F3" s="295">
        <v>45199</v>
      </c>
      <c r="G3" s="296"/>
      <c r="H3" s="295">
        <v>45107</v>
      </c>
      <c r="I3" s="296"/>
      <c r="J3" s="295">
        <v>45016</v>
      </c>
      <c r="K3" s="296"/>
      <c r="L3" s="295">
        <v>44926</v>
      </c>
      <c r="M3" s="296"/>
      <c r="N3" s="295">
        <v>44834</v>
      </c>
      <c r="O3" s="296"/>
      <c r="P3" s="295">
        <v>44742</v>
      </c>
      <c r="Q3" s="296"/>
      <c r="R3" s="295">
        <v>44651</v>
      </c>
      <c r="S3" s="296"/>
      <c r="T3" s="295">
        <v>44561</v>
      </c>
      <c r="U3" s="296"/>
      <c r="V3" s="295">
        <v>44469</v>
      </c>
      <c r="W3" s="296"/>
      <c r="X3" s="295">
        <v>44377</v>
      </c>
      <c r="Y3" s="296"/>
      <c r="Z3" s="295">
        <v>44286</v>
      </c>
      <c r="AA3" s="296"/>
      <c r="AB3" s="295">
        <v>44196</v>
      </c>
      <c r="AC3" s="296"/>
      <c r="AD3" s="295">
        <v>44012</v>
      </c>
      <c r="AE3" s="296"/>
      <c r="AF3" s="295">
        <v>43830</v>
      </c>
      <c r="AG3" s="296"/>
      <c r="AH3" s="295">
        <v>43646</v>
      </c>
      <c r="AI3" s="296"/>
      <c r="AJ3" s="295">
        <v>43465</v>
      </c>
      <c r="AK3" s="296"/>
    </row>
    <row r="4" spans="2:37">
      <c r="B4" s="172"/>
      <c r="C4" s="173"/>
      <c r="D4" s="195" t="s">
        <v>62</v>
      </c>
      <c r="E4" s="196" t="s">
        <v>35</v>
      </c>
      <c r="F4" s="195" t="s">
        <v>62</v>
      </c>
      <c r="G4" s="196" t="s">
        <v>35</v>
      </c>
      <c r="H4" s="195" t="s">
        <v>62</v>
      </c>
      <c r="I4" s="196" t="s">
        <v>35</v>
      </c>
      <c r="J4" s="195" t="s">
        <v>62</v>
      </c>
      <c r="K4" s="196" t="s">
        <v>35</v>
      </c>
      <c r="L4" s="195" t="s">
        <v>62</v>
      </c>
      <c r="M4" s="196" t="s">
        <v>35</v>
      </c>
      <c r="N4" s="195" t="s">
        <v>62</v>
      </c>
      <c r="O4" s="196" t="s">
        <v>35</v>
      </c>
      <c r="P4" s="195" t="s">
        <v>62</v>
      </c>
      <c r="Q4" s="196" t="s">
        <v>35</v>
      </c>
      <c r="R4" s="195" t="s">
        <v>62</v>
      </c>
      <c r="S4" s="196" t="s">
        <v>35</v>
      </c>
      <c r="T4" s="195" t="s">
        <v>62</v>
      </c>
      <c r="U4" s="196" t="s">
        <v>35</v>
      </c>
      <c r="V4" s="195" t="s">
        <v>62</v>
      </c>
      <c r="W4" s="196" t="s">
        <v>35</v>
      </c>
      <c r="X4" s="195" t="s">
        <v>62</v>
      </c>
      <c r="Y4" s="196" t="s">
        <v>35</v>
      </c>
      <c r="Z4" s="195" t="s">
        <v>62</v>
      </c>
      <c r="AA4" s="196" t="s">
        <v>35</v>
      </c>
      <c r="AB4" s="195" t="s">
        <v>62</v>
      </c>
      <c r="AC4" s="196" t="s">
        <v>35</v>
      </c>
      <c r="AD4" s="195" t="s">
        <v>62</v>
      </c>
      <c r="AE4" s="196" t="s">
        <v>35</v>
      </c>
      <c r="AF4" s="195" t="s">
        <v>62</v>
      </c>
      <c r="AG4" s="196" t="s">
        <v>35</v>
      </c>
      <c r="AH4" s="195" t="s">
        <v>62</v>
      </c>
      <c r="AI4" s="196" t="s">
        <v>35</v>
      </c>
      <c r="AJ4" s="195" t="s">
        <v>62</v>
      </c>
      <c r="AK4" s="196" t="s">
        <v>35</v>
      </c>
    </row>
    <row r="5" spans="2:37">
      <c r="B5" s="174" t="s">
        <v>63</v>
      </c>
      <c r="C5" s="175"/>
      <c r="D5" s="175"/>
      <c r="E5" s="176"/>
      <c r="F5" s="175"/>
      <c r="G5" s="176"/>
      <c r="H5" s="175"/>
      <c r="I5" s="176"/>
      <c r="J5" s="175"/>
      <c r="K5" s="176"/>
      <c r="L5" s="175"/>
      <c r="M5" s="176"/>
      <c r="N5" s="175"/>
      <c r="O5" s="176"/>
      <c r="P5" s="175"/>
      <c r="Q5" s="176"/>
      <c r="R5" s="175"/>
      <c r="S5" s="176"/>
      <c r="T5" s="175"/>
      <c r="U5" s="176"/>
      <c r="V5" s="175"/>
      <c r="W5" s="176"/>
      <c r="X5" s="175"/>
      <c r="Y5" s="176"/>
      <c r="Z5" s="175"/>
      <c r="AA5" s="176"/>
      <c r="AB5" s="175"/>
      <c r="AC5" s="176"/>
      <c r="AD5" s="175"/>
      <c r="AE5" s="176"/>
      <c r="AF5" s="175"/>
      <c r="AG5" s="176"/>
      <c r="AH5" s="175"/>
      <c r="AI5" s="176"/>
      <c r="AJ5" s="175"/>
      <c r="AK5" s="176"/>
    </row>
    <row r="6" spans="2:37">
      <c r="B6" s="177">
        <v>1</v>
      </c>
      <c r="C6" s="178" t="s">
        <v>64</v>
      </c>
      <c r="D6" s="264">
        <v>3000.9954285763624</v>
      </c>
      <c r="E6" s="264">
        <v>3000.9954285763624</v>
      </c>
      <c r="F6" s="264">
        <v>3163.2628214943447</v>
      </c>
      <c r="G6" s="264">
        <v>3163.2628214943447</v>
      </c>
      <c r="H6" s="264">
        <v>3078.6789853102268</v>
      </c>
      <c r="I6" s="264">
        <v>3078.6789853102268</v>
      </c>
      <c r="J6" s="264">
        <v>3099.6856244359906</v>
      </c>
      <c r="K6" s="264">
        <v>3099.6856244359906</v>
      </c>
      <c r="L6" s="179">
        <v>3213.7936010244348</v>
      </c>
      <c r="M6" s="179">
        <v>3163.784497024435</v>
      </c>
      <c r="N6" s="179">
        <v>2968.1351638909391</v>
      </c>
      <c r="O6" s="179">
        <v>2968.1351638909391</v>
      </c>
      <c r="P6" s="179">
        <v>2968.1351638909391</v>
      </c>
      <c r="Q6" s="179">
        <v>2968.1351638909391</v>
      </c>
      <c r="R6" s="179">
        <v>3308.5632091477946</v>
      </c>
      <c r="S6" s="179">
        <v>3308.5632091477946</v>
      </c>
      <c r="T6" s="179">
        <v>3044.7946742870772</v>
      </c>
      <c r="U6" s="179">
        <v>3044.7946742870772</v>
      </c>
      <c r="V6" s="179">
        <v>2918.597692344119</v>
      </c>
      <c r="W6" s="179">
        <v>2918.597692344119</v>
      </c>
      <c r="X6" s="179">
        <v>2924.2560901647166</v>
      </c>
      <c r="Y6" s="179">
        <v>2924.2560901647166</v>
      </c>
      <c r="Z6" s="179">
        <v>2563.7390609999998</v>
      </c>
      <c r="AA6" s="179">
        <v>2563.7390609999998</v>
      </c>
      <c r="AB6" s="179">
        <v>2563.7390609999998</v>
      </c>
      <c r="AC6" s="179">
        <v>2563.7390609999998</v>
      </c>
      <c r="AD6" s="179">
        <v>2924.2560901647166</v>
      </c>
      <c r="AE6" s="179">
        <v>2924.2560901647166</v>
      </c>
      <c r="AF6" s="179">
        <v>2803.5810128090002</v>
      </c>
      <c r="AG6" s="179">
        <v>2803.5810128090002</v>
      </c>
      <c r="AH6" s="179">
        <v>2646.6935539999999</v>
      </c>
      <c r="AI6" s="179">
        <v>2646.6935539999999</v>
      </c>
      <c r="AJ6" s="179">
        <v>294.10310931167777</v>
      </c>
      <c r="AK6" s="179">
        <v>2714.7994938904371</v>
      </c>
    </row>
    <row r="7" spans="2:37">
      <c r="B7" s="177">
        <v>2</v>
      </c>
      <c r="C7" s="178" t="s">
        <v>173</v>
      </c>
      <c r="D7" s="264">
        <v>11085.151112</v>
      </c>
      <c r="E7" s="264">
        <v>10462.511696699999</v>
      </c>
      <c r="F7" s="264">
        <v>11964.509490999999</v>
      </c>
      <c r="G7" s="264">
        <v>11289.7925213</v>
      </c>
      <c r="H7" s="264">
        <v>11607.093052</v>
      </c>
      <c r="I7" s="264">
        <v>10948.935599949997</v>
      </c>
      <c r="J7" s="264">
        <v>11068.116698000002</v>
      </c>
      <c r="K7" s="264">
        <v>10441.679763999999</v>
      </c>
      <c r="L7" s="179">
        <v>10911.0993</v>
      </c>
      <c r="M7" s="179">
        <v>10296.108221100003</v>
      </c>
      <c r="N7" s="179">
        <v>10859.931252580001</v>
      </c>
      <c r="O7" s="179">
        <v>10239.858619353001</v>
      </c>
      <c r="P7" s="179">
        <v>11125.037794</v>
      </c>
      <c r="Q7" s="179">
        <v>10499.40823705</v>
      </c>
      <c r="R7" s="179">
        <v>10490.840775000001</v>
      </c>
      <c r="S7" s="179">
        <v>9887.4632502500008</v>
      </c>
      <c r="T7" s="179">
        <v>10431.699396</v>
      </c>
      <c r="U7" s="179">
        <v>9833.5713359499987</v>
      </c>
      <c r="V7" s="179">
        <v>10444.864503000001</v>
      </c>
      <c r="W7" s="179">
        <v>9845.6635351500008</v>
      </c>
      <c r="X7" s="179">
        <v>10568.452126</v>
      </c>
      <c r="Y7" s="179">
        <v>9966.3752170999996</v>
      </c>
      <c r="Z7" s="179">
        <v>10014.177659999998</v>
      </c>
      <c r="AA7" s="179">
        <v>9445.7812567500005</v>
      </c>
      <c r="AB7" s="179">
        <v>9947.743669999998</v>
      </c>
      <c r="AC7" s="179">
        <v>9383.9528331999991</v>
      </c>
      <c r="AD7" s="179">
        <v>10568.452126</v>
      </c>
      <c r="AE7" s="179">
        <v>9966.3752170999996</v>
      </c>
      <c r="AF7" s="179">
        <v>9168.103717</v>
      </c>
      <c r="AG7" s="179">
        <v>8645.113515699999</v>
      </c>
      <c r="AH7" s="179">
        <v>9379.0414370000017</v>
      </c>
      <c r="AI7" s="179">
        <v>8842.4439407499995</v>
      </c>
      <c r="AJ7" s="179">
        <v>11037.193615950002</v>
      </c>
      <c r="AK7" s="179">
        <v>10358.649735785</v>
      </c>
    </row>
    <row r="8" spans="2:37">
      <c r="B8" s="177">
        <v>3</v>
      </c>
      <c r="C8" s="178" t="s">
        <v>65</v>
      </c>
      <c r="D8" s="264">
        <v>1514.75667</v>
      </c>
      <c r="E8" s="264">
        <v>757.37833500000011</v>
      </c>
      <c r="F8" s="264">
        <v>1148.7509210000001</v>
      </c>
      <c r="G8" s="264">
        <v>574.37546050000003</v>
      </c>
      <c r="H8" s="264">
        <v>1165.66067</v>
      </c>
      <c r="I8" s="264">
        <v>582.83033499999999</v>
      </c>
      <c r="J8" s="264">
        <v>1172.21579</v>
      </c>
      <c r="K8" s="264">
        <v>586.10789499999998</v>
      </c>
      <c r="L8" s="179">
        <v>895.00657799999999</v>
      </c>
      <c r="M8" s="179">
        <v>447.50328900000005</v>
      </c>
      <c r="N8" s="179">
        <v>1352.7237721999998</v>
      </c>
      <c r="O8" s="179">
        <v>676.36188609999988</v>
      </c>
      <c r="P8" s="179">
        <v>1076.886698</v>
      </c>
      <c r="Q8" s="179">
        <v>538.44334900000001</v>
      </c>
      <c r="R8" s="179">
        <v>1254.0187039999998</v>
      </c>
      <c r="S8" s="179">
        <v>627.00935199999992</v>
      </c>
      <c r="T8" s="179">
        <v>1204.0237609999999</v>
      </c>
      <c r="U8" s="179">
        <v>602.01188049999996</v>
      </c>
      <c r="V8" s="179">
        <v>1287.822224</v>
      </c>
      <c r="W8" s="179">
        <v>643.911112</v>
      </c>
      <c r="X8" s="179">
        <v>1223.7710789999999</v>
      </c>
      <c r="Y8" s="179">
        <v>611.88553949999994</v>
      </c>
      <c r="Z8" s="179">
        <v>1397.51974</v>
      </c>
      <c r="AA8" s="179">
        <v>698.75986999999998</v>
      </c>
      <c r="AB8" s="179">
        <v>1292.3735630000001</v>
      </c>
      <c r="AC8" s="179">
        <v>646.18678150000005</v>
      </c>
      <c r="AD8" s="179">
        <v>1223.7710789999999</v>
      </c>
      <c r="AE8" s="179">
        <v>611.88553949999994</v>
      </c>
      <c r="AF8" s="179">
        <v>1415.8502169999999</v>
      </c>
      <c r="AG8" s="179">
        <v>707.93091749999996</v>
      </c>
      <c r="AH8" s="179">
        <v>1485.2747919999999</v>
      </c>
      <c r="AI8" s="179">
        <v>742.64119400000004</v>
      </c>
      <c r="AJ8" s="179">
        <v>0</v>
      </c>
      <c r="AK8" s="179">
        <v>0</v>
      </c>
    </row>
    <row r="9" spans="2:37">
      <c r="B9" s="177">
        <v>4</v>
      </c>
      <c r="C9" s="178" t="s">
        <v>66</v>
      </c>
      <c r="D9" s="264">
        <v>13081.897393000001</v>
      </c>
      <c r="E9" s="264">
        <v>10793.234031999998</v>
      </c>
      <c r="F9" s="264">
        <v>12261.622993999999</v>
      </c>
      <c r="G9" s="264">
        <v>10946.955243500001</v>
      </c>
      <c r="H9" s="264">
        <v>12389.06918</v>
      </c>
      <c r="I9" s="264">
        <v>11085.9631125</v>
      </c>
      <c r="J9" s="264">
        <v>12769.401107000002</v>
      </c>
      <c r="K9" s="264">
        <v>11378.8317355</v>
      </c>
      <c r="L9" s="179">
        <v>13618.717613999999</v>
      </c>
      <c r="M9" s="179">
        <v>12072.594854000001</v>
      </c>
      <c r="N9" s="179">
        <v>14238.156066300002</v>
      </c>
      <c r="O9" s="179">
        <v>12818.023621339998</v>
      </c>
      <c r="P9" s="179">
        <v>14718.341003000001</v>
      </c>
      <c r="Q9" s="179">
        <v>13106.023316500001</v>
      </c>
      <c r="R9" s="179">
        <v>11409.95047</v>
      </c>
      <c r="S9" s="179">
        <v>10573.846231000001</v>
      </c>
      <c r="T9" s="179">
        <v>10933.382042000001</v>
      </c>
      <c r="U9" s="179">
        <v>9791.4415660000013</v>
      </c>
      <c r="V9" s="179">
        <v>10820.733597999999</v>
      </c>
      <c r="W9" s="179">
        <v>9707.9688970000007</v>
      </c>
      <c r="X9" s="179">
        <v>10247.123547000001</v>
      </c>
      <c r="Y9" s="179">
        <v>9345.684534</v>
      </c>
      <c r="Z9" s="179">
        <v>10414.875845999999</v>
      </c>
      <c r="AA9" s="179">
        <v>9529.0652274999993</v>
      </c>
      <c r="AB9" s="179">
        <v>10129.564254999999</v>
      </c>
      <c r="AC9" s="179">
        <v>9106.4532580000014</v>
      </c>
      <c r="AD9" s="179">
        <v>10247.123547000001</v>
      </c>
      <c r="AE9" s="179">
        <v>9345.684534</v>
      </c>
      <c r="AF9" s="179">
        <v>8360.382590029998</v>
      </c>
      <c r="AG9" s="179">
        <v>7329.5729940000001</v>
      </c>
      <c r="AH9" s="179">
        <v>8165.0031959999997</v>
      </c>
      <c r="AI9" s="179">
        <v>6983.9626749999998</v>
      </c>
      <c r="AJ9" s="179">
        <v>11180.85064904</v>
      </c>
      <c r="AK9" s="179">
        <v>10114.415172904999</v>
      </c>
    </row>
    <row r="10" spans="2:37">
      <c r="B10" s="177">
        <v>5</v>
      </c>
      <c r="C10" s="178" t="s">
        <v>67</v>
      </c>
      <c r="D10" s="265"/>
      <c r="E10" s="264">
        <v>128.4919769</v>
      </c>
      <c r="F10" s="265"/>
      <c r="G10" s="264">
        <v>109.17480963999999</v>
      </c>
      <c r="H10" s="265"/>
      <c r="I10" s="264">
        <v>108.77024191500045</v>
      </c>
      <c r="J10" s="265"/>
      <c r="K10" s="264">
        <v>172.71624786000291</v>
      </c>
      <c r="L10" s="180"/>
      <c r="M10" s="179">
        <v>86.684492715000005</v>
      </c>
      <c r="N10" s="180"/>
      <c r="O10" s="179">
        <v>96.805243379999993</v>
      </c>
      <c r="P10" s="180"/>
      <c r="Q10" s="179">
        <v>74.808959000000002</v>
      </c>
      <c r="R10" s="180"/>
      <c r="S10" s="179">
        <v>3795.0982169999997</v>
      </c>
      <c r="T10" s="180"/>
      <c r="U10" s="179">
        <v>3799.0821357625</v>
      </c>
      <c r="V10" s="180"/>
      <c r="W10" s="179">
        <v>3511.0348169999997</v>
      </c>
      <c r="X10" s="180"/>
      <c r="Y10" s="179">
        <v>3484.2668274999996</v>
      </c>
      <c r="Z10" s="180"/>
      <c r="AA10" s="179">
        <v>4104.7620989999996</v>
      </c>
      <c r="AB10" s="180"/>
      <c r="AC10" s="179">
        <v>4141.1912585</v>
      </c>
      <c r="AD10" s="180"/>
      <c r="AE10" s="179">
        <v>3484.2668274999996</v>
      </c>
      <c r="AF10" s="180"/>
      <c r="AG10" s="179">
        <v>3786.8819415000003</v>
      </c>
      <c r="AH10" s="180"/>
      <c r="AI10" s="179">
        <v>3981.2158000592003</v>
      </c>
      <c r="AJ10" s="180"/>
      <c r="AK10" s="179">
        <v>70.678269700000001</v>
      </c>
    </row>
    <row r="11" spans="2:37">
      <c r="B11" s="177">
        <v>6</v>
      </c>
      <c r="C11" s="181" t="s">
        <v>68</v>
      </c>
      <c r="D11" s="264">
        <v>49.063309000000004</v>
      </c>
      <c r="E11" s="264">
        <v>0</v>
      </c>
      <c r="F11" s="264">
        <v>63.044911999999997</v>
      </c>
      <c r="G11" s="264">
        <v>0</v>
      </c>
      <c r="H11" s="264">
        <v>61.727676000000002</v>
      </c>
      <c r="I11" s="264">
        <v>0</v>
      </c>
      <c r="J11" s="264">
        <v>51.132163999999996</v>
      </c>
      <c r="K11" s="264">
        <v>0</v>
      </c>
      <c r="L11" s="179">
        <v>60.720798000000002</v>
      </c>
      <c r="M11" s="179">
        <v>0</v>
      </c>
      <c r="N11" s="179">
        <v>79.319383639999998</v>
      </c>
      <c r="O11" s="179">
        <v>0</v>
      </c>
      <c r="P11" s="179">
        <v>59.211928</v>
      </c>
      <c r="Q11" s="179">
        <v>0</v>
      </c>
      <c r="R11" s="179">
        <v>54.116241000000002</v>
      </c>
      <c r="S11" s="179">
        <v>0</v>
      </c>
      <c r="T11" s="179">
        <v>37.155218999999995</v>
      </c>
      <c r="U11" s="179">
        <v>0</v>
      </c>
      <c r="V11" s="179">
        <v>39.837925999999996</v>
      </c>
      <c r="W11" s="179">
        <v>0</v>
      </c>
      <c r="X11" s="179">
        <v>32.736317</v>
      </c>
      <c r="Y11" s="179">
        <v>0</v>
      </c>
      <c r="Z11" s="179">
        <v>43.719550000000005</v>
      </c>
      <c r="AA11" s="179">
        <v>0</v>
      </c>
      <c r="AB11" s="179">
        <v>43.268483999999994</v>
      </c>
      <c r="AC11" s="179">
        <v>0</v>
      </c>
      <c r="AD11" s="179">
        <v>32.736317</v>
      </c>
      <c r="AE11" s="179">
        <v>0</v>
      </c>
      <c r="AF11" s="179">
        <v>18.008533700000005</v>
      </c>
      <c r="AG11" s="179">
        <v>0</v>
      </c>
      <c r="AH11" s="179">
        <v>18.646046999999999</v>
      </c>
      <c r="AI11" s="179">
        <v>0</v>
      </c>
      <c r="AJ11" s="179">
        <v>26.039651169999999</v>
      </c>
      <c r="AK11" s="179">
        <v>0</v>
      </c>
    </row>
    <row r="12" spans="2:37">
      <c r="B12" s="182">
        <v>7</v>
      </c>
      <c r="C12" s="183" t="s">
        <v>69</v>
      </c>
      <c r="D12" s="266"/>
      <c r="E12" s="267">
        <f>E6+E7+E8+E9+E10</f>
        <v>25142.611469176361</v>
      </c>
      <c r="F12" s="266"/>
      <c r="G12" s="267">
        <f>G6+G7+G8+G9+G10</f>
        <v>26083.560856434346</v>
      </c>
      <c r="H12" s="266"/>
      <c r="I12" s="267">
        <f>I6+I7+I8+I9+I10</f>
        <v>25805.178274675225</v>
      </c>
      <c r="J12" s="266"/>
      <c r="K12" s="267">
        <f>K6+K7+K8+K9+K10</f>
        <v>25679.02126679599</v>
      </c>
      <c r="L12" s="184"/>
      <c r="M12" s="185">
        <v>26066.675353839441</v>
      </c>
      <c r="N12" s="184"/>
      <c r="O12" s="185">
        <v>26799.184534063937</v>
      </c>
      <c r="P12" s="184"/>
      <c r="Q12" s="185">
        <f>Q6+Q7+Q8+Q9+Q10</f>
        <v>27186.819025440942</v>
      </c>
      <c r="R12" s="184"/>
      <c r="S12" s="185">
        <f>S6+S7+S8+S9+S10</f>
        <v>28191.980259397795</v>
      </c>
      <c r="T12" s="184"/>
      <c r="U12" s="185">
        <f>U6+U7+U8+U9+U10</f>
        <v>27070.901592499577</v>
      </c>
      <c r="V12" s="184"/>
      <c r="W12" s="185">
        <f>W6+W7+W8+W9+W10</f>
        <v>26627.17605349412</v>
      </c>
      <c r="X12" s="184"/>
      <c r="Y12" s="185">
        <f>Y6+Y7+Y8+Y9+Y10</f>
        <v>26332.468208264716</v>
      </c>
      <c r="Z12" s="184"/>
      <c r="AA12" s="185">
        <f>AA6+AA7+AA8+AA9+AA10</f>
        <v>26342.107514249998</v>
      </c>
      <c r="AB12" s="184"/>
      <c r="AC12" s="185">
        <f>AC6+AC7+AC8+AC9+AC10</f>
        <v>25841.523192199998</v>
      </c>
      <c r="AD12" s="184"/>
      <c r="AE12" s="185">
        <f>AE6+AE7+AE8+AE9+AE10</f>
        <v>26332.468208264716</v>
      </c>
      <c r="AF12" s="184"/>
      <c r="AG12" s="185">
        <f>AG6+AG7+AG8+AG9+AG10</f>
        <v>23273.080381509</v>
      </c>
      <c r="AH12" s="184"/>
      <c r="AI12" s="185">
        <f>AI6+AI7+AI8+AI9+AI10</f>
        <v>23196.957163809198</v>
      </c>
      <c r="AJ12" s="184"/>
      <c r="AK12" s="185">
        <f>AK6+AK7+AK8+AK9+AK10</f>
        <v>23258.54267228044</v>
      </c>
    </row>
    <row r="13" spans="2:37">
      <c r="B13" s="186" t="s">
        <v>70</v>
      </c>
      <c r="C13" s="187"/>
      <c r="D13" s="268"/>
      <c r="E13" s="269"/>
      <c r="F13" s="268"/>
      <c r="G13" s="269"/>
      <c r="H13" s="268"/>
      <c r="I13" s="269"/>
      <c r="J13" s="268"/>
      <c r="K13" s="269"/>
      <c r="L13" s="187"/>
      <c r="M13" s="188"/>
      <c r="N13" s="187"/>
      <c r="O13" s="188"/>
      <c r="P13" s="187"/>
      <c r="Q13" s="188"/>
      <c r="R13" s="187"/>
      <c r="S13" s="188"/>
      <c r="T13" s="187"/>
      <c r="U13" s="188"/>
      <c r="V13" s="187"/>
      <c r="W13" s="188"/>
      <c r="X13" s="187"/>
      <c r="Y13" s="188"/>
      <c r="Z13" s="187"/>
      <c r="AA13" s="188"/>
      <c r="AB13" s="187"/>
      <c r="AC13" s="188"/>
      <c r="AD13" s="187"/>
      <c r="AE13" s="188"/>
      <c r="AF13" s="187"/>
      <c r="AG13" s="188"/>
      <c r="AH13" s="187"/>
      <c r="AI13" s="188"/>
      <c r="AJ13" s="187"/>
      <c r="AK13" s="188"/>
    </row>
    <row r="14" spans="2:37">
      <c r="B14" s="177">
        <v>8</v>
      </c>
      <c r="C14" s="178" t="s">
        <v>71</v>
      </c>
      <c r="D14" s="264">
        <v>3165.8552014000002</v>
      </c>
      <c r="E14" s="264">
        <v>319.53297125000006</v>
      </c>
      <c r="F14" s="264">
        <v>3094.0330711799998</v>
      </c>
      <c r="G14" s="264">
        <v>373.79361925000001</v>
      </c>
      <c r="H14" s="264">
        <v>3082.3727120000003</v>
      </c>
      <c r="I14" s="264">
        <v>354.14452435999999</v>
      </c>
      <c r="J14" s="264">
        <v>3183.1923209799997</v>
      </c>
      <c r="K14" s="264">
        <v>329.40411426000003</v>
      </c>
      <c r="L14" s="179">
        <v>3541.9674639999998</v>
      </c>
      <c r="M14" s="179">
        <v>429.79323725</v>
      </c>
      <c r="N14" s="179">
        <v>3624.8658632699999</v>
      </c>
      <c r="O14" s="179">
        <v>293.44603674930005</v>
      </c>
      <c r="P14" s="179">
        <v>3558.8284340000005</v>
      </c>
      <c r="Q14" s="179">
        <v>458.70709042999999</v>
      </c>
      <c r="R14" s="179">
        <v>3185.1548949999997</v>
      </c>
      <c r="S14" s="179">
        <v>738.42458364999993</v>
      </c>
      <c r="T14" s="179">
        <v>3520.0292022799999</v>
      </c>
      <c r="U14" s="179">
        <v>849.97902160000001</v>
      </c>
      <c r="V14" s="179">
        <v>3357.5365080000006</v>
      </c>
      <c r="W14" s="179">
        <v>701.56926435000003</v>
      </c>
      <c r="X14" s="179">
        <v>3544.4966910000003</v>
      </c>
      <c r="Y14" s="179">
        <v>702.8808795499998</v>
      </c>
      <c r="Z14" s="179">
        <v>3759.4807260000002</v>
      </c>
      <c r="AA14" s="179">
        <v>680.73513099999991</v>
      </c>
      <c r="AB14" s="179">
        <v>3419.4189721400007</v>
      </c>
      <c r="AC14" s="179">
        <v>634.44730775699998</v>
      </c>
      <c r="AD14" s="179">
        <v>3544.4966910000003</v>
      </c>
      <c r="AE14" s="179">
        <v>702.8808795499998</v>
      </c>
      <c r="AF14" s="179">
        <v>2593.4451489860003</v>
      </c>
      <c r="AG14" s="179">
        <v>488.32443514299996</v>
      </c>
      <c r="AH14" s="179">
        <v>2862.7091286000004</v>
      </c>
      <c r="AI14" s="179">
        <v>568.37295671000004</v>
      </c>
      <c r="AJ14" s="179">
        <v>2669.3743362599994</v>
      </c>
      <c r="AK14" s="179">
        <v>680.86890415949938</v>
      </c>
    </row>
    <row r="15" spans="2:37">
      <c r="B15" s="177">
        <v>9</v>
      </c>
      <c r="C15" s="178" t="s">
        <v>72</v>
      </c>
      <c r="D15" s="264">
        <v>28271.409182389998</v>
      </c>
      <c r="E15" s="264">
        <v>18920.398355431498</v>
      </c>
      <c r="F15" s="264">
        <v>28134.897147100004</v>
      </c>
      <c r="G15" s="264">
        <v>18955.040176738999</v>
      </c>
      <c r="H15" s="264">
        <v>28191.754399000001</v>
      </c>
      <c r="I15" s="264">
        <v>18563.561144249998</v>
      </c>
      <c r="J15" s="264">
        <v>27670.080466520438</v>
      </c>
      <c r="K15" s="264">
        <v>18337.112473495523</v>
      </c>
      <c r="L15" s="179">
        <v>27638.553012999993</v>
      </c>
      <c r="M15" s="179">
        <v>18595.277321049998</v>
      </c>
      <c r="N15" s="179">
        <v>28660.034693899994</v>
      </c>
      <c r="O15" s="179">
        <v>18958.036500327496</v>
      </c>
      <c r="P15" s="179">
        <v>29235.059677478261</v>
      </c>
      <c r="Q15" s="179">
        <v>24304.726074223909</v>
      </c>
      <c r="R15" s="179">
        <v>29559.430293000001</v>
      </c>
      <c r="S15" s="179">
        <v>21852.238394799999</v>
      </c>
      <c r="T15" s="179">
        <v>28983.268237000004</v>
      </c>
      <c r="U15" s="179">
        <v>21476.681900350006</v>
      </c>
      <c r="V15" s="179">
        <v>28805.129571000001</v>
      </c>
      <c r="W15" s="179">
        <v>21231.375253049999</v>
      </c>
      <c r="X15" s="179">
        <f t="shared" ref="X15:AC15" si="0">SUM(X16:X18)</f>
        <v>28225.202935000001</v>
      </c>
      <c r="Y15" s="179">
        <f t="shared" si="0"/>
        <v>20393.9474792</v>
      </c>
      <c r="Z15" s="179">
        <f t="shared" si="0"/>
        <v>27438.405675000002</v>
      </c>
      <c r="AA15" s="179">
        <f t="shared" si="0"/>
        <v>20191.185409049995</v>
      </c>
      <c r="AB15" s="179">
        <f t="shared" si="0"/>
        <v>28058.377229930004</v>
      </c>
      <c r="AC15" s="179">
        <f t="shared" si="0"/>
        <v>20203.311999015001</v>
      </c>
      <c r="AD15" s="179">
        <v>28225.202935000001</v>
      </c>
      <c r="AE15" s="179">
        <v>20393.9474792</v>
      </c>
      <c r="AF15" s="179">
        <v>25161.301232608996</v>
      </c>
      <c r="AG15" s="179">
        <v>17636.970027427342</v>
      </c>
      <c r="AH15" s="179">
        <v>24793.356699359989</v>
      </c>
      <c r="AI15" s="179">
        <v>17306.252031132164</v>
      </c>
      <c r="AJ15" s="179">
        <v>23978.315340360004</v>
      </c>
      <c r="AK15" s="179">
        <v>16663.092266230506</v>
      </c>
    </row>
    <row r="16" spans="2:37">
      <c r="B16" s="189">
        <v>10</v>
      </c>
      <c r="C16" s="190" t="s">
        <v>73</v>
      </c>
      <c r="D16" s="264">
        <v>25272.308180589996</v>
      </c>
      <c r="E16" s="264">
        <v>16701.413242501498</v>
      </c>
      <c r="F16" s="264">
        <v>24824.758692000003</v>
      </c>
      <c r="G16" s="264">
        <v>16395.031043728999</v>
      </c>
      <c r="H16" s="264">
        <v>24750.60355</v>
      </c>
      <c r="I16" s="264">
        <v>16034.335273199998</v>
      </c>
      <c r="J16" s="264">
        <v>24239.07107613044</v>
      </c>
      <c r="K16" s="264">
        <v>15815.021407206523</v>
      </c>
      <c r="L16" s="179">
        <v>23727.358392999995</v>
      </c>
      <c r="M16" s="179">
        <v>15784.215397649998</v>
      </c>
      <c r="N16" s="179">
        <v>24730.291948429996</v>
      </c>
      <c r="O16" s="179">
        <v>16216.744761886997</v>
      </c>
      <c r="P16" s="179">
        <v>25496.932776478261</v>
      </c>
      <c r="Q16" s="179">
        <v>21554.264625873911</v>
      </c>
      <c r="R16" s="179">
        <v>24551.897349000003</v>
      </c>
      <c r="S16" s="179">
        <v>18328.7804932</v>
      </c>
      <c r="T16" s="179">
        <v>24270.027977000002</v>
      </c>
      <c r="U16" s="179">
        <v>18120.439650050004</v>
      </c>
      <c r="V16" s="179">
        <v>23851.207352000001</v>
      </c>
      <c r="W16" s="179">
        <v>17727.641069599998</v>
      </c>
      <c r="X16" s="179">
        <v>23419.150584000003</v>
      </c>
      <c r="Y16" s="179">
        <v>17383.36434185</v>
      </c>
      <c r="Z16" s="179">
        <v>22571.194909000002</v>
      </c>
      <c r="AA16" s="179">
        <v>17193.732489249996</v>
      </c>
      <c r="AB16" s="179">
        <v>22799.88144641</v>
      </c>
      <c r="AC16" s="179">
        <v>16946.231866705002</v>
      </c>
      <c r="AD16" s="179">
        <v>23419.150584000003</v>
      </c>
      <c r="AE16" s="179">
        <v>17383.36434185</v>
      </c>
      <c r="AF16" s="179">
        <v>19796.48380107899</v>
      </c>
      <c r="AG16" s="179">
        <v>14303.342108774339</v>
      </c>
      <c r="AH16" s="179">
        <v>18697.664385335538</v>
      </c>
      <c r="AI16" s="179">
        <v>13616.609829814051</v>
      </c>
      <c r="AJ16" s="179">
        <v>18008.727279800005</v>
      </c>
      <c r="AK16" s="179">
        <v>12934.311276958504</v>
      </c>
    </row>
    <row r="17" spans="2:37">
      <c r="B17" s="177">
        <v>11</v>
      </c>
      <c r="C17" s="181" t="s">
        <v>74</v>
      </c>
      <c r="D17" s="264">
        <v>17.328685</v>
      </c>
      <c r="E17" s="264">
        <v>17.3285482</v>
      </c>
      <c r="F17" s="264">
        <v>17.319105</v>
      </c>
      <c r="G17" s="264">
        <v>17.319105</v>
      </c>
      <c r="H17" s="264">
        <v>17.312204000000001</v>
      </c>
      <c r="I17" s="264">
        <v>17.312123249999999</v>
      </c>
      <c r="J17" s="264">
        <v>17.304725999999999</v>
      </c>
      <c r="K17" s="264">
        <v>17.304470449999997</v>
      </c>
      <c r="L17" s="179">
        <v>17.306437000000003</v>
      </c>
      <c r="M17" s="179">
        <v>16.543115799999999</v>
      </c>
      <c r="N17" s="179">
        <v>22.089504219999998</v>
      </c>
      <c r="O17" s="179">
        <v>1.104475211</v>
      </c>
      <c r="P17" s="179">
        <v>15.554967000000001</v>
      </c>
      <c r="Q17" s="179">
        <v>1.1386406999999998</v>
      </c>
      <c r="R17" s="179">
        <v>14.903969</v>
      </c>
      <c r="S17" s="179">
        <v>9.6875798500000005</v>
      </c>
      <c r="T17" s="179">
        <v>15.091087999999999</v>
      </c>
      <c r="U17" s="179">
        <v>9.8092072000000012</v>
      </c>
      <c r="V17" s="179">
        <v>36.028563999999996</v>
      </c>
      <c r="W17" s="179">
        <v>23.360290250000002</v>
      </c>
      <c r="X17" s="179">
        <v>256.59295100000003</v>
      </c>
      <c r="Y17" s="179">
        <v>218.10400834999999</v>
      </c>
      <c r="Z17" s="179">
        <v>261.87485699999996</v>
      </c>
      <c r="AA17" s="179">
        <v>222.59362844999998</v>
      </c>
      <c r="AB17" s="179">
        <v>287.44639000000001</v>
      </c>
      <c r="AC17" s="179">
        <v>240.76925635000001</v>
      </c>
      <c r="AD17" s="179">
        <v>256.59295100000003</v>
      </c>
      <c r="AE17" s="179">
        <v>218.10400834999999</v>
      </c>
      <c r="AF17" s="179">
        <v>366.15293099999997</v>
      </c>
      <c r="AG17" s="179">
        <v>302.72554574999998</v>
      </c>
      <c r="AH17" s="179">
        <v>0</v>
      </c>
      <c r="AI17" s="179">
        <v>0</v>
      </c>
      <c r="AJ17" s="179">
        <v>0</v>
      </c>
      <c r="AK17" s="179">
        <v>0</v>
      </c>
    </row>
    <row r="18" spans="2:37">
      <c r="B18" s="177">
        <v>12</v>
      </c>
      <c r="C18" s="181" t="s">
        <v>75</v>
      </c>
      <c r="D18" s="264">
        <v>2981.7723167999998</v>
      </c>
      <c r="E18" s="264">
        <v>2201.6565647300004</v>
      </c>
      <c r="F18" s="264">
        <v>3292.8193501000005</v>
      </c>
      <c r="G18" s="264">
        <v>2542.6900280100003</v>
      </c>
      <c r="H18" s="264">
        <v>3423.8386449999994</v>
      </c>
      <c r="I18" s="264">
        <v>2511.9137477999993</v>
      </c>
      <c r="J18" s="264">
        <v>3413.7046643899998</v>
      </c>
      <c r="K18" s="264">
        <v>2504.7865958390003</v>
      </c>
      <c r="L18" s="179">
        <v>3893.888183</v>
      </c>
      <c r="M18" s="179">
        <v>2794.5188075999999</v>
      </c>
      <c r="N18" s="179">
        <v>3907.6532412500001</v>
      </c>
      <c r="O18" s="179">
        <v>2740.1872632294994</v>
      </c>
      <c r="P18" s="179">
        <v>3722.5719340000001</v>
      </c>
      <c r="Q18" s="179">
        <v>2749.32280765</v>
      </c>
      <c r="R18" s="179">
        <v>4992.6289750000005</v>
      </c>
      <c r="S18" s="179">
        <v>3513.7703217499998</v>
      </c>
      <c r="T18" s="179">
        <v>4698.1491720000004</v>
      </c>
      <c r="U18" s="179">
        <v>3346.4330430999998</v>
      </c>
      <c r="V18" s="179">
        <v>4917.8936549999999</v>
      </c>
      <c r="W18" s="179">
        <v>3480.3738932000006</v>
      </c>
      <c r="X18" s="179">
        <v>4549.4594000000006</v>
      </c>
      <c r="Y18" s="179">
        <v>2792.4791290000003</v>
      </c>
      <c r="Z18" s="179">
        <v>4605.3359090000004</v>
      </c>
      <c r="AA18" s="179">
        <v>2774.8592913500001</v>
      </c>
      <c r="AB18" s="179">
        <v>4971.0493935200011</v>
      </c>
      <c r="AC18" s="179">
        <v>3016.31087596</v>
      </c>
      <c r="AD18" s="179">
        <v>4549.4594000000006</v>
      </c>
      <c r="AE18" s="179">
        <v>2792.4791290000003</v>
      </c>
      <c r="AF18" s="179">
        <v>4998.6645005300061</v>
      </c>
      <c r="AG18" s="179">
        <v>3030.9023729030041</v>
      </c>
      <c r="AH18" s="179">
        <v>6095.6923140244489</v>
      </c>
      <c r="AI18" s="179">
        <v>3689.6422013181127</v>
      </c>
      <c r="AJ18" s="179">
        <v>5969.5880605600005</v>
      </c>
      <c r="AK18" s="179">
        <v>3728.7809892720002</v>
      </c>
    </row>
    <row r="19" spans="2:37">
      <c r="B19" s="177">
        <v>13</v>
      </c>
      <c r="C19" s="178" t="s">
        <v>76</v>
      </c>
      <c r="D19" s="265"/>
      <c r="E19" s="264">
        <v>139.21780645000001</v>
      </c>
      <c r="F19" s="265"/>
      <c r="G19" s="264">
        <v>143.16892590999998</v>
      </c>
      <c r="H19" s="265"/>
      <c r="I19" s="264">
        <v>142.60509844500001</v>
      </c>
      <c r="J19" s="265"/>
      <c r="K19" s="264">
        <v>142.60509844500001</v>
      </c>
      <c r="L19" s="180"/>
      <c r="M19" s="179">
        <v>138.93793249000001</v>
      </c>
      <c r="N19" s="180"/>
      <c r="O19" s="179">
        <v>128.62908241</v>
      </c>
      <c r="P19" s="180"/>
      <c r="Q19" s="179">
        <v>129.04241199999998</v>
      </c>
      <c r="R19" s="180"/>
      <c r="S19" s="179">
        <v>350.09850499999999</v>
      </c>
      <c r="T19" s="180"/>
      <c r="U19" s="179">
        <v>140.58694100000002</v>
      </c>
      <c r="V19" s="180"/>
      <c r="W19" s="179">
        <v>130.73580799999999</v>
      </c>
      <c r="X19" s="180"/>
      <c r="Y19" s="179">
        <v>225.38105400000001</v>
      </c>
      <c r="Z19" s="180"/>
      <c r="AA19" s="179">
        <v>147.38213199999998</v>
      </c>
      <c r="AB19" s="180"/>
      <c r="AC19" s="179">
        <v>156.19887</v>
      </c>
      <c r="AD19" s="180"/>
      <c r="AE19" s="179">
        <v>225.38105400000001</v>
      </c>
      <c r="AF19" s="180"/>
      <c r="AG19" s="179">
        <v>149.27673830000001</v>
      </c>
      <c r="AH19" s="180"/>
      <c r="AI19" s="179">
        <v>155.83662014000379</v>
      </c>
      <c r="AJ19" s="180"/>
      <c r="AK19" s="179">
        <v>121.88635708</v>
      </c>
    </row>
    <row r="20" spans="2:37">
      <c r="B20" s="177">
        <v>14</v>
      </c>
      <c r="C20" s="181" t="s">
        <v>77</v>
      </c>
      <c r="D20" s="264">
        <v>17.610144000000002</v>
      </c>
      <c r="E20" s="264">
        <v>0.56105999999999989</v>
      </c>
      <c r="F20" s="264">
        <v>30.745274000000002</v>
      </c>
      <c r="G20" s="264">
        <v>0.217419</v>
      </c>
      <c r="H20" s="264">
        <v>33.087336000000001</v>
      </c>
      <c r="I20" s="264">
        <v>3.1288119999999999</v>
      </c>
      <c r="J20" s="264">
        <v>18.642427000000001</v>
      </c>
      <c r="K20" s="264">
        <v>0.18134700000000001</v>
      </c>
      <c r="L20" s="179">
        <v>18.801882000000003</v>
      </c>
      <c r="M20" s="179">
        <v>0.32961200000000002</v>
      </c>
      <c r="N20" s="179">
        <v>24.58578318</v>
      </c>
      <c r="O20" s="179">
        <v>0.11515608999999999</v>
      </c>
      <c r="P20" s="179">
        <v>21.734966</v>
      </c>
      <c r="Q20" s="179">
        <v>0</v>
      </c>
      <c r="R20" s="179">
        <v>14.908607</v>
      </c>
      <c r="S20" s="179">
        <v>14.908607</v>
      </c>
      <c r="T20" s="179">
        <v>6.1059419999999998</v>
      </c>
      <c r="U20" s="179">
        <v>6.1059419999999998</v>
      </c>
      <c r="V20" s="179">
        <v>5.2068130000000004</v>
      </c>
      <c r="W20" s="179">
        <v>5.2068130000000004</v>
      </c>
      <c r="X20" s="179">
        <v>18.093024</v>
      </c>
      <c r="Y20" s="179">
        <v>18.093024</v>
      </c>
      <c r="Z20" s="179">
        <v>18.020727999999998</v>
      </c>
      <c r="AA20" s="179">
        <v>18.020727999999998</v>
      </c>
      <c r="AB20" s="179">
        <v>18.624607999999998</v>
      </c>
      <c r="AC20" s="179">
        <v>18.624607999999998</v>
      </c>
      <c r="AD20" s="179">
        <v>18.093024</v>
      </c>
      <c r="AE20" s="179">
        <v>18.093024</v>
      </c>
      <c r="AF20" s="179">
        <v>4.3430427900000002</v>
      </c>
      <c r="AG20" s="179">
        <v>4.3430427900000002</v>
      </c>
      <c r="AH20" s="179">
        <v>7.4907579999999996</v>
      </c>
      <c r="AI20" s="179">
        <v>7.4907579999999996</v>
      </c>
      <c r="AJ20" s="179">
        <v>0.5545228499999999</v>
      </c>
      <c r="AK20" s="179">
        <v>0.5545228499999999</v>
      </c>
    </row>
    <row r="21" spans="2:37">
      <c r="B21" s="182">
        <v>15</v>
      </c>
      <c r="C21" s="183" t="s">
        <v>78</v>
      </c>
      <c r="D21" s="266"/>
      <c r="E21" s="267">
        <f>E14+E15+E19</f>
        <v>19379.149133131497</v>
      </c>
      <c r="F21" s="266"/>
      <c r="G21" s="267">
        <f>G14+G15+G19</f>
        <v>19472.002721898996</v>
      </c>
      <c r="H21" s="266"/>
      <c r="I21" s="267">
        <f>I14+I15+I19</f>
        <v>19060.310767054998</v>
      </c>
      <c r="J21" s="266"/>
      <c r="K21" s="267">
        <f>K14+K15+K19</f>
        <v>18809.121686200524</v>
      </c>
      <c r="L21" s="184"/>
      <c r="M21" s="185">
        <v>19164.008490789998</v>
      </c>
      <c r="N21" s="184"/>
      <c r="O21" s="185">
        <v>19380.111619486797</v>
      </c>
      <c r="P21" s="184"/>
      <c r="Q21" s="185">
        <f>Q14+Q15+Q19</f>
        <v>24892.475576653909</v>
      </c>
      <c r="R21" s="184"/>
      <c r="S21" s="185">
        <f>S14+S15+S19</f>
        <v>22940.761483450002</v>
      </c>
      <c r="T21" s="184"/>
      <c r="U21" s="185">
        <f>U14+U15+U19</f>
        <v>22467.247862950007</v>
      </c>
      <c r="V21" s="184"/>
      <c r="W21" s="185">
        <f>W14+W15+W19</f>
        <v>22063.680325400001</v>
      </c>
      <c r="X21" s="184"/>
      <c r="Y21" s="185">
        <f>Y14+Y15+Y19</f>
        <v>21322.209412750002</v>
      </c>
      <c r="Z21" s="184"/>
      <c r="AA21" s="185">
        <f>AA14+AA15+AA19</f>
        <v>21019.302672049995</v>
      </c>
      <c r="AB21" s="184"/>
      <c r="AC21" s="185">
        <f>AC14+AC15+AC19</f>
        <v>20993.958176772001</v>
      </c>
      <c r="AD21" s="184"/>
      <c r="AE21" s="185">
        <f>AE14+AE15+AE19</f>
        <v>21322.209412750002</v>
      </c>
      <c r="AF21" s="184"/>
      <c r="AG21" s="185">
        <f>AG14+AG15+AG19</f>
        <v>18274.571200870341</v>
      </c>
      <c r="AH21" s="184"/>
      <c r="AI21" s="185">
        <f>AI14+AI15+AI19</f>
        <v>18030.461607982168</v>
      </c>
      <c r="AJ21" s="184"/>
      <c r="AK21" s="185">
        <f>AK14+AK15+AK19</f>
        <v>17465.847527470003</v>
      </c>
    </row>
    <row r="22" spans="2:37">
      <c r="B22" s="191">
        <v>16</v>
      </c>
      <c r="C22" s="192" t="s">
        <v>79</v>
      </c>
      <c r="D22" s="270"/>
      <c r="E22" s="271">
        <f>E12/E21</f>
        <v>1.2974053347982848</v>
      </c>
      <c r="F22" s="270"/>
      <c r="G22" s="271">
        <f>G12/G21</f>
        <v>1.3395417630616766</v>
      </c>
      <c r="H22" s="270"/>
      <c r="I22" s="271">
        <f>I12/I21</f>
        <v>1.3538697553283583</v>
      </c>
      <c r="J22" s="270"/>
      <c r="K22" s="271">
        <f>K12/K21</f>
        <v>1.3652429759990137</v>
      </c>
      <c r="L22" s="193"/>
      <c r="M22" s="194">
        <v>1.3601890943831916</v>
      </c>
      <c r="N22" s="193"/>
      <c r="O22" s="194">
        <v>1.3828188949705134</v>
      </c>
      <c r="P22" s="193"/>
      <c r="Q22" s="194">
        <f>Q12/Q21</f>
        <v>1.0921701596822635</v>
      </c>
      <c r="R22" s="193"/>
      <c r="S22" s="194">
        <f>S12/S21</f>
        <v>1.2289034206530653</v>
      </c>
      <c r="T22" s="193"/>
      <c r="U22" s="194">
        <f>U12/U21</f>
        <v>1.2049051026468311</v>
      </c>
      <c r="V22" s="193"/>
      <c r="W22" s="194">
        <f>W12/W21</f>
        <v>1.2068329336171792</v>
      </c>
      <c r="X22" s="193"/>
      <c r="Y22" s="194">
        <f>Y12/Y21</f>
        <v>1.2349784067179614</v>
      </c>
      <c r="Z22" s="193"/>
      <c r="AA22" s="194">
        <f>AA12/AA21</f>
        <v>1.2532341308010135</v>
      </c>
      <c r="AB22" s="193"/>
      <c r="AC22" s="194">
        <f>AC12/AC21</f>
        <v>1.2309028614142621</v>
      </c>
      <c r="AD22" s="193"/>
      <c r="AE22" s="194">
        <f>AE12/AE21</f>
        <v>1.2349784067179614</v>
      </c>
      <c r="AF22" s="193"/>
      <c r="AG22" s="194">
        <f>AG12/AG21</f>
        <v>1.2735226520883074</v>
      </c>
      <c r="AH22" s="193"/>
      <c r="AI22" s="194">
        <f>AI12/AI21</f>
        <v>1.2865426115069512</v>
      </c>
      <c r="AJ22" s="193"/>
      <c r="AK22" s="194">
        <f>AK12/AK21</f>
        <v>1.3316584056799865</v>
      </c>
    </row>
    <row r="23" spans="2:37"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</row>
    <row r="24" spans="2:37"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</row>
    <row r="25" spans="2:37">
      <c r="B25" s="170" t="s">
        <v>172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</sheetData>
  <mergeCells count="17">
    <mergeCell ref="AJ3:AK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D3:E3"/>
    <mergeCell ref="F3:G3"/>
    <mergeCell ref="H3:I3"/>
    <mergeCell ref="J3:K3"/>
    <mergeCell ref="V3:W3"/>
  </mergeCells>
  <hyperlinks>
    <hyperlink ref="C1" location="Innholdsfortegnelse!A1" display="Innholdsfortegnelse" xr:uid="{CF737E90-781E-4FDB-A3CA-C73BDAF71E8E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Q14"/>
  <sheetViews>
    <sheetView showGridLines="0" zoomScaleNormal="100" workbookViewId="0">
      <selection activeCell="D28" sqref="D28"/>
    </sheetView>
  </sheetViews>
  <sheetFormatPr baseColWidth="10" defaultColWidth="11.42578125" defaultRowHeight="15"/>
  <cols>
    <col min="1" max="1" width="3" customWidth="1"/>
    <col min="2" max="2" width="44.5703125" bestFit="1" customWidth="1"/>
    <col min="3" max="12" width="13.5703125" customWidth="1"/>
  </cols>
  <sheetData>
    <row r="1" spans="2:17" ht="19.5" customHeight="1">
      <c r="B1" s="226" t="s">
        <v>28</v>
      </c>
    </row>
    <row r="3" spans="2:17">
      <c r="B3" s="197" t="s">
        <v>106</v>
      </c>
      <c r="C3" s="197"/>
      <c r="D3" s="197"/>
      <c r="E3" s="197"/>
      <c r="F3" s="197"/>
      <c r="G3" s="197"/>
      <c r="H3" s="197"/>
      <c r="I3" s="197"/>
      <c r="J3" s="197"/>
      <c r="K3" s="198"/>
    </row>
    <row r="4" spans="2:17">
      <c r="B4" s="198"/>
      <c r="C4" s="208">
        <v>45291</v>
      </c>
      <c r="D4" s="208">
        <v>45199</v>
      </c>
      <c r="E4" s="208">
        <v>45107</v>
      </c>
      <c r="F4" s="208">
        <v>45016</v>
      </c>
      <c r="G4" s="208">
        <v>44926</v>
      </c>
      <c r="H4" s="208">
        <v>44834</v>
      </c>
      <c r="I4" s="208">
        <v>44742</v>
      </c>
      <c r="J4" s="208">
        <v>44651</v>
      </c>
      <c r="K4" s="208">
        <v>44561</v>
      </c>
      <c r="L4" s="208">
        <v>44469</v>
      </c>
      <c r="M4" s="208">
        <v>44377</v>
      </c>
      <c r="N4" s="208">
        <v>44286</v>
      </c>
      <c r="O4" s="208">
        <v>44196</v>
      </c>
      <c r="P4" s="208">
        <v>43830</v>
      </c>
      <c r="Q4" s="208">
        <v>43465</v>
      </c>
    </row>
    <row r="5" spans="2:17">
      <c r="B5" s="199" t="s">
        <v>100</v>
      </c>
      <c r="C5" s="200">
        <v>10300.683553999999</v>
      </c>
      <c r="D5" s="200">
        <v>10548.681517000001</v>
      </c>
      <c r="E5" s="200">
        <v>9493.7532630000005</v>
      </c>
      <c r="F5" s="200">
        <v>9878.1928750000006</v>
      </c>
      <c r="G5" s="200">
        <v>10613.458343</v>
      </c>
      <c r="H5" s="200">
        <v>10912.103727</v>
      </c>
      <c r="I5" s="200">
        <v>11112.773279999999</v>
      </c>
      <c r="J5" s="200">
        <v>11230.845944000001</v>
      </c>
      <c r="K5" s="200">
        <v>10657.124362</v>
      </c>
      <c r="L5" s="200">
        <v>10427.412058</v>
      </c>
      <c r="M5" s="200">
        <v>10206.309401</v>
      </c>
      <c r="N5" s="200">
        <v>10477.336846</v>
      </c>
      <c r="O5" s="200">
        <v>9741.8860069999992</v>
      </c>
      <c r="P5" s="200">
        <v>7996.34</v>
      </c>
      <c r="Q5" s="200">
        <v>7210.4999999999991</v>
      </c>
    </row>
    <row r="6" spans="2:17">
      <c r="B6" s="198" t="s">
        <v>101</v>
      </c>
      <c r="C6" s="201">
        <v>0</v>
      </c>
      <c r="D6" s="201">
        <v>0</v>
      </c>
      <c r="E6" s="201">
        <v>0</v>
      </c>
      <c r="F6" s="201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1">
        <v>0</v>
      </c>
    </row>
    <row r="7" spans="2:17">
      <c r="B7" s="198" t="s">
        <v>102</v>
      </c>
      <c r="C7" s="202">
        <v>0</v>
      </c>
      <c r="D7" s="202">
        <v>0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  <c r="J7" s="202">
        <v>0</v>
      </c>
      <c r="K7" s="202">
        <v>0</v>
      </c>
      <c r="L7" s="202">
        <v>0</v>
      </c>
      <c r="M7" s="202">
        <v>0</v>
      </c>
      <c r="N7" s="202">
        <v>0</v>
      </c>
      <c r="O7" s="202">
        <v>0</v>
      </c>
      <c r="P7" s="202">
        <v>0</v>
      </c>
      <c r="Q7" s="202">
        <v>0</v>
      </c>
    </row>
    <row r="8" spans="2:17">
      <c r="B8" s="198" t="s">
        <v>103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2">
        <v>0</v>
      </c>
      <c r="L8" s="202">
        <v>0</v>
      </c>
      <c r="M8" s="202">
        <v>0</v>
      </c>
      <c r="N8" s="202">
        <v>0</v>
      </c>
      <c r="O8" s="202">
        <v>0</v>
      </c>
      <c r="P8" s="202">
        <v>0</v>
      </c>
      <c r="Q8" s="202">
        <v>0</v>
      </c>
    </row>
    <row r="9" spans="2:17">
      <c r="B9" s="198" t="s">
        <v>104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2:17">
      <c r="B10" s="203" t="s">
        <v>105</v>
      </c>
      <c r="C10" s="204">
        <f>SUM(C5:C9)</f>
        <v>10300.683553999999</v>
      </c>
      <c r="D10" s="204">
        <f>SUM(D5:D9)</f>
        <v>10548.681517000001</v>
      </c>
      <c r="E10" s="204">
        <f>SUM(E5:E9)</f>
        <v>9493.7532630000005</v>
      </c>
      <c r="F10" s="204">
        <f>SUM(F5:F9)</f>
        <v>9878.1928750000006</v>
      </c>
      <c r="G10" s="204">
        <f>SUM(G5:G9)</f>
        <v>10613.458343</v>
      </c>
      <c r="H10" s="204">
        <v>10912.103727</v>
      </c>
      <c r="I10" s="204">
        <v>11112.773279999999</v>
      </c>
      <c r="J10" s="204">
        <f t="shared" ref="J10" si="0">SUM(J5:J9)</f>
        <v>11230.845944000001</v>
      </c>
      <c r="K10" s="204">
        <f t="shared" ref="K10:Q10" si="1">SUM(K5:K9)</f>
        <v>10657.124362</v>
      </c>
      <c r="L10" s="204">
        <f t="shared" si="1"/>
        <v>10427.412058</v>
      </c>
      <c r="M10" s="204">
        <f t="shared" si="1"/>
        <v>10206.309401</v>
      </c>
      <c r="N10" s="204">
        <f t="shared" si="1"/>
        <v>10477.336846</v>
      </c>
      <c r="O10" s="204">
        <f t="shared" si="1"/>
        <v>9741.8860069999992</v>
      </c>
      <c r="P10" s="204">
        <f t="shared" si="1"/>
        <v>7996.34</v>
      </c>
      <c r="Q10" s="204">
        <f t="shared" si="1"/>
        <v>7210.4999999999991</v>
      </c>
    </row>
    <row r="11" spans="2:17">
      <c r="B11" s="205" t="s">
        <v>97</v>
      </c>
      <c r="C11" s="206">
        <v>9851</v>
      </c>
      <c r="D11" s="206">
        <v>10090</v>
      </c>
      <c r="E11" s="206">
        <v>9090</v>
      </c>
      <c r="F11" s="206">
        <v>9462</v>
      </c>
      <c r="G11" s="206">
        <v>10166</v>
      </c>
      <c r="H11" s="206">
        <v>10462</v>
      </c>
      <c r="I11" s="206">
        <v>10650</v>
      </c>
      <c r="J11" s="206">
        <v>10763</v>
      </c>
      <c r="K11" s="206">
        <v>10213</v>
      </c>
      <c r="L11" s="206">
        <v>9998</v>
      </c>
      <c r="M11" s="206">
        <f>9788000/1000</f>
        <v>9788</v>
      </c>
      <c r="N11" s="206">
        <f>10050000/1000</f>
        <v>10050</v>
      </c>
      <c r="O11" s="206">
        <f>9303000/1000</f>
        <v>9303</v>
      </c>
      <c r="P11" s="206">
        <f>7652000/1000</f>
        <v>7652</v>
      </c>
      <c r="Q11" s="206">
        <f>6900000/1000</f>
        <v>6900</v>
      </c>
    </row>
    <row r="12" spans="2:17">
      <c r="B12" s="198"/>
      <c r="C12" s="198"/>
      <c r="D12" s="198"/>
      <c r="E12" s="198"/>
      <c r="F12" s="198"/>
      <c r="G12" s="198"/>
      <c r="H12" s="198"/>
      <c r="I12" s="198"/>
      <c r="J12" s="198"/>
    </row>
    <row r="13" spans="2:17">
      <c r="B13" s="198"/>
      <c r="C13" s="198"/>
      <c r="D13" s="198"/>
      <c r="E13" s="198"/>
      <c r="F13" s="198"/>
      <c r="G13" s="198"/>
      <c r="H13" s="198"/>
      <c r="I13" s="198"/>
      <c r="J13" s="198"/>
    </row>
    <row r="14" spans="2:17">
      <c r="B14" s="207" t="s">
        <v>172</v>
      </c>
      <c r="C14" s="198"/>
      <c r="D14" s="198"/>
      <c r="E14" s="198"/>
      <c r="F14" s="198"/>
      <c r="G14" s="198"/>
      <c r="H14" s="198"/>
      <c r="I14" s="198"/>
      <c r="J14" s="198"/>
    </row>
  </sheetData>
  <hyperlinks>
    <hyperlink ref="B1" location="Innholdsfortegnelse!A1" display="Innholdsfortegnelse" xr:uid="{A9309507-AE66-4A33-9E8D-3A30C4DC8AA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3BAE-5AE3-45E1-84D2-B0F1AAFE8A2F}">
  <dimension ref="A1:W37"/>
  <sheetViews>
    <sheetView showGridLines="0" zoomScaleNormal="100" workbookViewId="0">
      <selection activeCell="C33" sqref="C33"/>
    </sheetView>
  </sheetViews>
  <sheetFormatPr baseColWidth="10" defaultColWidth="11.42578125" defaultRowHeight="15"/>
  <cols>
    <col min="1" max="1" width="3" style="14" customWidth="1"/>
    <col min="2" max="2" width="42.28515625" style="14" bestFit="1" customWidth="1"/>
    <col min="3" max="19" width="14.5703125" style="14" customWidth="1"/>
    <col min="20" max="23" width="0" style="14" hidden="1" customWidth="1"/>
    <col min="24" max="16384" width="11.42578125" style="14"/>
  </cols>
  <sheetData>
    <row r="1" spans="1:23" ht="6" customHeight="1"/>
    <row r="2" spans="1:23">
      <c r="A2" s="285" t="s">
        <v>28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4" spans="1:23"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3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23">
      <c r="B6" s="25"/>
      <c r="C6" s="228">
        <v>45291</v>
      </c>
      <c r="D6" s="228">
        <v>45199</v>
      </c>
      <c r="E6" s="228">
        <v>45107</v>
      </c>
      <c r="F6" s="228">
        <v>45016</v>
      </c>
      <c r="G6" s="228">
        <v>44926</v>
      </c>
      <c r="H6" s="228">
        <v>44834</v>
      </c>
      <c r="I6" s="228">
        <v>44742</v>
      </c>
      <c r="J6" s="228">
        <v>44651</v>
      </c>
      <c r="K6" s="228">
        <v>44561</v>
      </c>
      <c r="L6" s="228">
        <v>44469</v>
      </c>
      <c r="M6" s="110">
        <v>44377</v>
      </c>
      <c r="N6" s="110">
        <v>44286</v>
      </c>
      <c r="O6" s="110">
        <v>44196</v>
      </c>
      <c r="P6" s="110">
        <v>44104</v>
      </c>
      <c r="Q6" s="110">
        <v>44012</v>
      </c>
      <c r="R6" s="110">
        <v>43921</v>
      </c>
      <c r="S6" s="110">
        <v>43830</v>
      </c>
      <c r="T6" s="110">
        <v>43738</v>
      </c>
      <c r="U6" s="110">
        <v>43646</v>
      </c>
      <c r="V6" s="110">
        <v>43555</v>
      </c>
      <c r="W6" s="110">
        <v>43465</v>
      </c>
    </row>
    <row r="7" spans="1:23">
      <c r="B7" s="21" t="s">
        <v>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>
      <c r="B8" s="19" t="s">
        <v>5</v>
      </c>
      <c r="C8" s="20">
        <v>2871.8</v>
      </c>
      <c r="D8" s="20">
        <v>2669.8</v>
      </c>
      <c r="E8" s="20">
        <v>2671.5</v>
      </c>
      <c r="F8" s="20">
        <v>2693.1</v>
      </c>
      <c r="G8" s="20">
        <v>2700.3</v>
      </c>
      <c r="H8" s="20">
        <v>2529.8000000000002</v>
      </c>
      <c r="I8" s="20">
        <v>2536.1</v>
      </c>
      <c r="J8" s="20">
        <v>2564.3000000000002</v>
      </c>
      <c r="K8" s="20">
        <v>2622.4</v>
      </c>
      <c r="L8" s="20">
        <v>2496.3000000000002</v>
      </c>
      <c r="M8" s="20">
        <v>2502</v>
      </c>
      <c r="N8" s="20">
        <v>2509.3000000000002</v>
      </c>
      <c r="O8" s="20">
        <v>2513.5</v>
      </c>
      <c r="P8" s="20">
        <v>2402.6999999999998</v>
      </c>
      <c r="Q8" s="20">
        <v>2407.1</v>
      </c>
      <c r="R8" s="20">
        <v>2403.6999999999998</v>
      </c>
      <c r="S8" s="20">
        <v>2413.8000000000002</v>
      </c>
      <c r="T8" s="20">
        <v>2251.9</v>
      </c>
      <c r="U8" s="20">
        <v>2254.3000000000002</v>
      </c>
      <c r="V8" s="20">
        <v>2251.1</v>
      </c>
      <c r="W8" s="20">
        <v>2260.8000000000002</v>
      </c>
    </row>
    <row r="9" spans="1:23">
      <c r="B9" s="19" t="s">
        <v>6</v>
      </c>
      <c r="C9" s="20">
        <v>2977</v>
      </c>
      <c r="D9" s="20">
        <v>2775</v>
      </c>
      <c r="E9" s="20">
        <v>2774.9</v>
      </c>
      <c r="F9" s="20">
        <v>2796.4</v>
      </c>
      <c r="G9" s="20">
        <v>2803.6</v>
      </c>
      <c r="H9" s="20">
        <v>2640.9</v>
      </c>
      <c r="I9" s="20">
        <v>2650.6</v>
      </c>
      <c r="J9" s="20">
        <v>2677.3</v>
      </c>
      <c r="K9" s="20">
        <v>2732.6</v>
      </c>
      <c r="L9" s="20">
        <v>2606.5</v>
      </c>
      <c r="M9" s="20">
        <v>2612.1999999999998</v>
      </c>
      <c r="N9" s="20">
        <v>2619.5</v>
      </c>
      <c r="O9" s="20">
        <v>2623.7</v>
      </c>
      <c r="P9" s="20">
        <v>2512.9</v>
      </c>
      <c r="Q9" s="20">
        <v>2517.4</v>
      </c>
      <c r="R9" s="20">
        <v>2514.1999999999998</v>
      </c>
      <c r="S9" s="20">
        <v>2524.3000000000002</v>
      </c>
      <c r="T9" s="20">
        <v>2362.3000000000002</v>
      </c>
      <c r="U9" s="20">
        <v>2364.6999999999998</v>
      </c>
      <c r="V9" s="20">
        <v>2459.8000000000002</v>
      </c>
      <c r="W9" s="20">
        <v>2470.8000000000002</v>
      </c>
    </row>
    <row r="10" spans="1:23">
      <c r="B10" s="19" t="s">
        <v>7</v>
      </c>
      <c r="C10" s="20">
        <v>3280.8</v>
      </c>
      <c r="D10" s="20">
        <v>3078.7</v>
      </c>
      <c r="E10" s="20">
        <v>3078.7</v>
      </c>
      <c r="F10" s="20">
        <v>3099.7</v>
      </c>
      <c r="G10" s="20">
        <v>3156.8</v>
      </c>
      <c r="H10" s="20">
        <v>2958.4</v>
      </c>
      <c r="I10" s="20">
        <v>2968.1</v>
      </c>
      <c r="J10" s="20">
        <v>2992.9</v>
      </c>
      <c r="K10" s="20">
        <v>3044.8</v>
      </c>
      <c r="L10" s="20">
        <v>2918.6</v>
      </c>
      <c r="M10" s="20">
        <v>2924.3</v>
      </c>
      <c r="N10" s="20">
        <v>2931.6</v>
      </c>
      <c r="O10" s="20">
        <v>2935.7</v>
      </c>
      <c r="P10" s="20">
        <v>2824.9</v>
      </c>
      <c r="Q10" s="20">
        <v>2831.8</v>
      </c>
      <c r="R10" s="20">
        <v>2826.2</v>
      </c>
      <c r="S10" s="20">
        <v>2836.3</v>
      </c>
      <c r="T10" s="20">
        <v>2674.3</v>
      </c>
      <c r="U10" s="20">
        <v>2676.7</v>
      </c>
      <c r="V10" s="20">
        <v>2768.2</v>
      </c>
      <c r="W10" s="20">
        <v>2786.36</v>
      </c>
    </row>
    <row r="11" spans="1:23">
      <c r="B11" s="21" t="s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>
      <c r="B12" s="19" t="s">
        <v>8</v>
      </c>
      <c r="C12" s="24">
        <v>13921.3</v>
      </c>
      <c r="D12" s="24">
        <v>13404.4</v>
      </c>
      <c r="E12" s="24">
        <v>13337.2</v>
      </c>
      <c r="F12" s="24">
        <v>13222.3</v>
      </c>
      <c r="G12" s="24">
        <v>13197.5</v>
      </c>
      <c r="H12" s="24">
        <v>14199.6</v>
      </c>
      <c r="I12" s="24">
        <v>14410.9</v>
      </c>
      <c r="J12" s="24">
        <v>14969.5</v>
      </c>
      <c r="K12" s="24">
        <v>14871.9</v>
      </c>
      <c r="L12" s="24">
        <v>14769.4</v>
      </c>
      <c r="M12" s="24">
        <v>14577.1</v>
      </c>
      <c r="N12" s="24">
        <v>14083.6</v>
      </c>
      <c r="O12" s="24">
        <v>14883.9</v>
      </c>
      <c r="P12" s="24">
        <v>14458.2</v>
      </c>
      <c r="Q12" s="24">
        <v>14034.1</v>
      </c>
      <c r="R12" s="24">
        <v>13703.3</v>
      </c>
      <c r="S12" s="24">
        <v>13379.6</v>
      </c>
      <c r="T12" s="24">
        <v>13582.5</v>
      </c>
      <c r="U12" s="24">
        <v>13571.1</v>
      </c>
      <c r="V12" s="24">
        <v>13356.7</v>
      </c>
      <c r="W12" s="24">
        <v>13513.5</v>
      </c>
    </row>
    <row r="13" spans="1:23">
      <c r="B13" s="21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>
      <c r="B14" s="19" t="s">
        <v>5</v>
      </c>
      <c r="C14" s="23">
        <f t="shared" ref="C14:C16" si="0">C8/C$12</f>
        <v>0.20628820584284516</v>
      </c>
      <c r="D14" s="23">
        <f t="shared" ref="D14:I14" si="1">D8/D$12</f>
        <v>0.19917340574736656</v>
      </c>
      <c r="E14" s="23">
        <f>E8/E$12</f>
        <v>0.20030441172060101</v>
      </c>
      <c r="F14" s="23">
        <f t="shared" si="1"/>
        <v>0.2036786338231624</v>
      </c>
      <c r="G14" s="23">
        <f t="shared" si="1"/>
        <v>0.20460693313127487</v>
      </c>
      <c r="H14" s="23">
        <f t="shared" si="1"/>
        <v>0.17815994816755401</v>
      </c>
      <c r="I14" s="23">
        <f t="shared" si="1"/>
        <v>0.17598484480497401</v>
      </c>
      <c r="J14" s="23">
        <f>J8/J$12</f>
        <v>0.1713016466815859</v>
      </c>
      <c r="K14" s="23">
        <f>K8/K$12</f>
        <v>0.1763325466147567</v>
      </c>
      <c r="L14" s="23">
        <f t="shared" ref="L14:M16" si="2">L8/L$12</f>
        <v>0.16901837583111029</v>
      </c>
      <c r="M14" s="23">
        <f t="shared" si="2"/>
        <v>0.17163907773151038</v>
      </c>
      <c r="N14" s="23">
        <f t="shared" ref="N14:S16" si="3">N8/N$12</f>
        <v>0.17817177426226249</v>
      </c>
      <c r="O14" s="23">
        <f t="shared" si="3"/>
        <v>0.16887374948770148</v>
      </c>
      <c r="P14" s="23">
        <f t="shared" si="3"/>
        <v>0.16618251234593515</v>
      </c>
      <c r="Q14" s="23">
        <f t="shared" si="3"/>
        <v>0.17151794557541986</v>
      </c>
      <c r="R14" s="23">
        <f t="shared" si="3"/>
        <v>0.17541030262783416</v>
      </c>
      <c r="S14" s="23">
        <f t="shared" si="3"/>
        <v>0.18040898083649737</v>
      </c>
      <c r="T14" s="23">
        <v>0.1658</v>
      </c>
      <c r="U14" s="23">
        <v>0.1661</v>
      </c>
      <c r="V14" s="23">
        <v>0.16880000000000001</v>
      </c>
      <c r="W14" s="23">
        <v>0.1673</v>
      </c>
    </row>
    <row r="15" spans="1:23">
      <c r="B15" s="19" t="s">
        <v>10</v>
      </c>
      <c r="C15" s="23">
        <f t="shared" si="0"/>
        <v>0.21384497137479977</v>
      </c>
      <c r="D15" s="23">
        <f t="shared" ref="D15:E15" si="4">D9/D$12</f>
        <v>0.20702157500522217</v>
      </c>
      <c r="E15" s="23">
        <f t="shared" si="4"/>
        <v>0.20805716342260744</v>
      </c>
      <c r="F15" s="23">
        <f t="shared" ref="F15:I15" si="5">F9/F$12</f>
        <v>0.2114911929089493</v>
      </c>
      <c r="G15" s="23">
        <f t="shared" si="5"/>
        <v>0.21243417313885204</v>
      </c>
      <c r="H15" s="23">
        <f t="shared" si="5"/>
        <v>0.18598411222851349</v>
      </c>
      <c r="I15" s="23">
        <f t="shared" si="5"/>
        <v>0.1839302194866386</v>
      </c>
      <c r="J15" s="23">
        <f t="shared" ref="J15:K16" si="6">J9/J$12</f>
        <v>0.17885032900230469</v>
      </c>
      <c r="K15" s="23">
        <f t="shared" si="6"/>
        <v>0.18374249423409247</v>
      </c>
      <c r="L15" s="23">
        <f t="shared" si="2"/>
        <v>0.17647974866954649</v>
      </c>
      <c r="M15" s="23">
        <f t="shared" si="2"/>
        <v>0.17919888043575194</v>
      </c>
      <c r="N15" s="23">
        <f t="shared" si="3"/>
        <v>0.18599647817319434</v>
      </c>
      <c r="O15" s="23">
        <f t="shared" si="3"/>
        <v>0.17627772290864624</v>
      </c>
      <c r="P15" s="23">
        <f t="shared" si="3"/>
        <v>0.17380448465230802</v>
      </c>
      <c r="Q15" s="23">
        <f t="shared" si="3"/>
        <v>0.17937737368267292</v>
      </c>
      <c r="R15" s="23">
        <f t="shared" si="3"/>
        <v>0.18347405369509534</v>
      </c>
      <c r="S15" s="23">
        <f t="shared" si="3"/>
        <v>0.18866782265538581</v>
      </c>
      <c r="T15" s="23">
        <v>0.1739</v>
      </c>
      <c r="U15" s="23">
        <v>0.17419999999999999</v>
      </c>
      <c r="V15" s="23">
        <v>0.1842</v>
      </c>
      <c r="W15" s="23">
        <v>0.18279999999999999</v>
      </c>
    </row>
    <row r="16" spans="1:23">
      <c r="B16" s="19" t="s">
        <v>9</v>
      </c>
      <c r="C16" s="23">
        <f t="shared" si="0"/>
        <v>0.23566764598133796</v>
      </c>
      <c r="D16" s="23">
        <f t="shared" ref="D16:E16" si="7">D10/D$12</f>
        <v>0.22967831458327115</v>
      </c>
      <c r="E16" s="23">
        <f t="shared" si="7"/>
        <v>0.23083555768827038</v>
      </c>
      <c r="F16" s="23">
        <f t="shared" ref="F16:I16" si="8">F10/F$12</f>
        <v>0.23442971343866045</v>
      </c>
      <c r="G16" s="23">
        <f t="shared" si="8"/>
        <v>0.23919681757908695</v>
      </c>
      <c r="H16" s="23">
        <f t="shared" si="8"/>
        <v>0.20834389701118342</v>
      </c>
      <c r="I16" s="23">
        <f t="shared" si="8"/>
        <v>0.20596215364758619</v>
      </c>
      <c r="J16" s="23">
        <f t="shared" si="6"/>
        <v>0.19993319750158656</v>
      </c>
      <c r="K16" s="23">
        <f t="shared" si="6"/>
        <v>0.20473510445874435</v>
      </c>
      <c r="L16" s="23">
        <f t="shared" si="2"/>
        <v>0.19761127737078013</v>
      </c>
      <c r="M16" s="23">
        <f t="shared" si="2"/>
        <v>0.20060917466437084</v>
      </c>
      <c r="N16" s="23">
        <f t="shared" si="3"/>
        <v>0.20815700531114203</v>
      </c>
      <c r="O16" s="23">
        <f t="shared" si="3"/>
        <v>0.19723997070660243</v>
      </c>
      <c r="P16" s="23">
        <f t="shared" si="3"/>
        <v>0.19538393437634008</v>
      </c>
      <c r="Q16" s="23">
        <f t="shared" si="3"/>
        <v>0.20177995026399984</v>
      </c>
      <c r="R16" s="23">
        <f t="shared" si="3"/>
        <v>0.20624229200265629</v>
      </c>
      <c r="S16" s="23">
        <f t="shared" si="3"/>
        <v>0.2119869054381297</v>
      </c>
      <c r="T16" s="23">
        <v>0.19689999999999999</v>
      </c>
      <c r="U16" s="23">
        <v>0.19719999999999999</v>
      </c>
      <c r="V16" s="23">
        <v>0.20730000000000001</v>
      </c>
      <c r="W16" s="23">
        <v>0.20619999999999999</v>
      </c>
    </row>
    <row r="17" spans="2:23"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2:23">
      <c r="B18" s="19" t="s">
        <v>12</v>
      </c>
      <c r="C18" s="23">
        <v>2.5000000000000001E-2</v>
      </c>
      <c r="D18" s="23">
        <v>2.5000000000000001E-2</v>
      </c>
      <c r="E18" s="23">
        <v>2.5000000000000001E-2</v>
      </c>
      <c r="F18" s="23">
        <v>2.5000000000000001E-2</v>
      </c>
      <c r="G18" s="23">
        <v>2.5000000000000001E-2</v>
      </c>
      <c r="H18" s="23">
        <v>2.5000000000000001E-2</v>
      </c>
      <c r="I18" s="23">
        <v>2.5000000000000001E-2</v>
      </c>
      <c r="J18" s="23">
        <v>2.5000000000000001E-2</v>
      </c>
      <c r="K18" s="23">
        <v>2.5000000000000001E-2</v>
      </c>
      <c r="L18" s="23">
        <v>2.5000000000000001E-2</v>
      </c>
      <c r="M18" s="23">
        <v>2.5000000000000001E-2</v>
      </c>
      <c r="N18" s="23">
        <v>2.5000000000000001E-2</v>
      </c>
      <c r="O18" s="23">
        <v>2.5000000000000001E-2</v>
      </c>
      <c r="P18" s="23">
        <v>2.5000000000000001E-2</v>
      </c>
      <c r="Q18" s="23">
        <v>2.5000000000000001E-2</v>
      </c>
      <c r="R18" s="23">
        <v>2.5000000000000001E-2</v>
      </c>
      <c r="S18" s="23">
        <v>2.5000000000000001E-2</v>
      </c>
      <c r="T18" s="23">
        <v>2.5000000000000001E-2</v>
      </c>
      <c r="U18" s="23">
        <v>2.5000000000000001E-2</v>
      </c>
      <c r="V18" s="23">
        <v>2.5000000000000001E-2</v>
      </c>
      <c r="W18" s="23">
        <v>2.5000000000000001E-2</v>
      </c>
    </row>
    <row r="19" spans="2:23">
      <c r="B19" s="19" t="s">
        <v>13</v>
      </c>
      <c r="C19" s="23">
        <v>2.5000000000000001E-2</v>
      </c>
      <c r="D19" s="23">
        <v>2.5000000000000001E-2</v>
      </c>
      <c r="E19" s="23">
        <v>2.5000000000000001E-2</v>
      </c>
      <c r="F19" s="23">
        <v>2.5000000000000001E-2</v>
      </c>
      <c r="G19" s="23">
        <v>0.02</v>
      </c>
      <c r="H19" s="23">
        <v>1.4999999999999999E-2</v>
      </c>
      <c r="I19" s="23">
        <v>1.4999999999999999E-2</v>
      </c>
      <c r="J19" s="23">
        <v>0.01</v>
      </c>
      <c r="K19" s="23">
        <v>0.01</v>
      </c>
      <c r="L19" s="23">
        <v>0.01</v>
      </c>
      <c r="M19" s="23">
        <v>0.01</v>
      </c>
      <c r="N19" s="23">
        <v>0.01</v>
      </c>
      <c r="O19" s="23">
        <v>0.01</v>
      </c>
      <c r="P19" s="23">
        <v>0.01</v>
      </c>
      <c r="Q19" s="23">
        <v>0.01</v>
      </c>
      <c r="R19" s="23">
        <v>0.01</v>
      </c>
      <c r="S19" s="23">
        <v>2.5000000000000001E-2</v>
      </c>
      <c r="T19" s="23">
        <v>2.5000000000000001E-2</v>
      </c>
      <c r="U19" s="23">
        <v>2.5000000000000001E-2</v>
      </c>
      <c r="V19" s="23">
        <v>2.5000000000000001E-2</v>
      </c>
      <c r="W19" s="23">
        <v>2.5000000000000001E-2</v>
      </c>
    </row>
    <row r="20" spans="2:23">
      <c r="B20" s="19" t="s">
        <v>14</v>
      </c>
      <c r="C20" s="23">
        <v>4.4999999999999998E-2</v>
      </c>
      <c r="D20" s="23">
        <v>0.03</v>
      </c>
      <c r="E20" s="23">
        <v>0.03</v>
      </c>
      <c r="F20" s="23">
        <v>0.03</v>
      </c>
      <c r="G20" s="23">
        <v>0.03</v>
      </c>
      <c r="H20" s="23">
        <v>0.03</v>
      </c>
      <c r="I20" s="23">
        <v>0.03</v>
      </c>
      <c r="J20" s="23">
        <v>0.03</v>
      </c>
      <c r="K20" s="23">
        <v>0.03</v>
      </c>
      <c r="L20" s="23">
        <v>0.03</v>
      </c>
      <c r="M20" s="23">
        <v>0.03</v>
      </c>
      <c r="N20" s="23">
        <v>0.03</v>
      </c>
      <c r="O20" s="23">
        <v>0.03</v>
      </c>
      <c r="P20" s="23">
        <v>0.03</v>
      </c>
      <c r="Q20" s="23">
        <v>0.03</v>
      </c>
      <c r="R20" s="23">
        <v>0.03</v>
      </c>
      <c r="S20" s="23">
        <v>0.03</v>
      </c>
      <c r="T20" s="23">
        <v>0.03</v>
      </c>
      <c r="U20" s="23">
        <v>0.03</v>
      </c>
      <c r="V20" s="23">
        <v>0.03</v>
      </c>
      <c r="W20" s="23">
        <v>0.03</v>
      </c>
    </row>
    <row r="21" spans="2:23">
      <c r="B21" s="19" t="s">
        <v>199</v>
      </c>
      <c r="C21" s="23">
        <v>2.1000000000000001E-2</v>
      </c>
      <c r="D21" s="23">
        <v>2.1000000000000001E-2</v>
      </c>
      <c r="E21" s="23">
        <v>2.1000000000000001E-2</v>
      </c>
      <c r="F21" s="23">
        <v>2.1000000000000001E-2</v>
      </c>
      <c r="G21" s="23">
        <v>2.3E-2</v>
      </c>
      <c r="H21" s="23">
        <v>2.3E-2</v>
      </c>
      <c r="I21" s="23">
        <v>2.3E-2</v>
      </c>
      <c r="J21" s="23">
        <v>2.5000000000000001E-2</v>
      </c>
      <c r="K21" s="23">
        <v>2.5000000000000001E-2</v>
      </c>
      <c r="L21" s="23">
        <v>2.5000000000000001E-2</v>
      </c>
      <c r="M21" s="23">
        <v>2.5000000000000001E-2</v>
      </c>
      <c r="N21" s="23">
        <v>2.5000000000000001E-2</v>
      </c>
      <c r="O21" s="23">
        <v>2.5000000000000001E-2</v>
      </c>
      <c r="P21" s="23">
        <v>2.5000000000000001E-2</v>
      </c>
      <c r="Q21" s="23">
        <v>2.5000000000000001E-2</v>
      </c>
      <c r="R21" s="23">
        <v>2.5000000000000001E-2</v>
      </c>
      <c r="S21" s="23">
        <v>2.5000000000000001E-2</v>
      </c>
      <c r="T21" s="23">
        <v>2.5000000000000001E-2</v>
      </c>
      <c r="U21" s="23">
        <v>2.5000000000000001E-2</v>
      </c>
      <c r="V21" s="23">
        <v>2.5000000000000001E-2</v>
      </c>
      <c r="W21" s="23">
        <v>2.5000000000000001E-2</v>
      </c>
    </row>
    <row r="22" spans="2:23">
      <c r="B22" s="19" t="s">
        <v>15</v>
      </c>
      <c r="C22" s="23">
        <f t="shared" ref="C22" si="9">SUM(C18:C21)</f>
        <v>0.11600000000000001</v>
      </c>
      <c r="D22" s="23">
        <f t="shared" ref="D22:K22" si="10">SUM(D18:D21)</f>
        <v>0.10100000000000001</v>
      </c>
      <c r="E22" s="23">
        <f t="shared" si="10"/>
        <v>0.10100000000000001</v>
      </c>
      <c r="F22" s="23">
        <f t="shared" si="10"/>
        <v>0.10100000000000001</v>
      </c>
      <c r="G22" s="23">
        <f t="shared" si="10"/>
        <v>9.8000000000000004E-2</v>
      </c>
      <c r="H22" s="23">
        <f t="shared" si="10"/>
        <v>9.2999999999999999E-2</v>
      </c>
      <c r="I22" s="23">
        <f t="shared" si="10"/>
        <v>9.2999999999999999E-2</v>
      </c>
      <c r="J22" s="23">
        <f t="shared" si="10"/>
        <v>0.09</v>
      </c>
      <c r="K22" s="23">
        <f t="shared" si="10"/>
        <v>0.09</v>
      </c>
      <c r="L22" s="23">
        <f>SUM(L18:L21)</f>
        <v>0.09</v>
      </c>
      <c r="M22" s="23">
        <f t="shared" ref="M22:S22" si="11">SUM(M18:M21)</f>
        <v>0.09</v>
      </c>
      <c r="N22" s="23">
        <f t="shared" si="11"/>
        <v>0.09</v>
      </c>
      <c r="O22" s="23">
        <f t="shared" si="11"/>
        <v>0.09</v>
      </c>
      <c r="P22" s="23">
        <f t="shared" si="11"/>
        <v>0.09</v>
      </c>
      <c r="Q22" s="23">
        <f t="shared" si="11"/>
        <v>0.09</v>
      </c>
      <c r="R22" s="23">
        <f t="shared" si="11"/>
        <v>0.09</v>
      </c>
      <c r="S22" s="23">
        <f t="shared" si="11"/>
        <v>0.10500000000000001</v>
      </c>
      <c r="T22" s="23">
        <f t="shared" ref="T22:W22" si="12">SUM(T18:T21)</f>
        <v>0.10500000000000001</v>
      </c>
      <c r="U22" s="23">
        <f t="shared" si="12"/>
        <v>0.10500000000000001</v>
      </c>
      <c r="V22" s="23">
        <f t="shared" si="12"/>
        <v>0.10500000000000001</v>
      </c>
      <c r="W22" s="23">
        <f t="shared" si="12"/>
        <v>0.10500000000000001</v>
      </c>
    </row>
    <row r="23" spans="2:23">
      <c r="B23" s="19" t="s">
        <v>16</v>
      </c>
      <c r="C23" s="22">
        <v>4.53E-2</v>
      </c>
      <c r="D23" s="22">
        <v>5.2999999999999999E-2</v>
      </c>
      <c r="E23" s="22">
        <v>5.4302315219249671E-2</v>
      </c>
      <c r="F23" s="22">
        <v>5.7679385703402107E-2</v>
      </c>
      <c r="G23" s="22">
        <v>6.1606933131274889E-2</v>
      </c>
      <c r="H23" s="22">
        <v>0.04</v>
      </c>
      <c r="I23" s="22">
        <v>3.7999999999999999E-2</v>
      </c>
      <c r="J23" s="22">
        <f t="shared" ref="J23:W23" si="13">(J8-(J12*4.5%)-(J12*J22))/J12</f>
        <v>3.6301646681585906E-2</v>
      </c>
      <c r="K23" s="22">
        <f t="shared" si="13"/>
        <v>4.1332546614756695E-2</v>
      </c>
      <c r="L23" s="22">
        <f t="shared" si="13"/>
        <v>3.4018375831110288E-2</v>
      </c>
      <c r="M23" s="22">
        <f t="shared" si="13"/>
        <v>3.6639077731510365E-2</v>
      </c>
      <c r="N23" s="22">
        <f t="shared" si="13"/>
        <v>4.3171774262262513E-2</v>
      </c>
      <c r="O23" s="22">
        <f t="shared" si="13"/>
        <v>3.3873749487701485E-2</v>
      </c>
      <c r="P23" s="22">
        <f t="shared" si="13"/>
        <v>3.1182512345935151E-2</v>
      </c>
      <c r="Q23" s="22">
        <f t="shared" si="13"/>
        <v>3.6517945575419868E-2</v>
      </c>
      <c r="R23" s="22">
        <f t="shared" si="13"/>
        <v>4.041030262783419E-2</v>
      </c>
      <c r="S23" s="22">
        <f t="shared" si="13"/>
        <v>3.0408980836497363E-2</v>
      </c>
      <c r="T23" s="22">
        <f t="shared" si="13"/>
        <v>1.5794220504325409E-2</v>
      </c>
      <c r="U23" s="22">
        <f t="shared" si="13"/>
        <v>1.6110337408168827E-2</v>
      </c>
      <c r="V23" s="22">
        <f t="shared" si="13"/>
        <v>1.8537138664490447E-2</v>
      </c>
      <c r="W23" s="22">
        <f t="shared" si="13"/>
        <v>1.7299367299367291E-2</v>
      </c>
    </row>
    <row r="24" spans="2:23">
      <c r="B24" s="21" t="s">
        <v>17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2:23">
      <c r="B25" s="19" t="s">
        <v>18</v>
      </c>
      <c r="C25" s="20">
        <v>30388</v>
      </c>
      <c r="D25" s="20">
        <v>30095.599999999999</v>
      </c>
      <c r="E25" s="20">
        <v>29972.6</v>
      </c>
      <c r="F25" s="20">
        <v>29566</v>
      </c>
      <c r="G25" s="20">
        <v>29986.3</v>
      </c>
      <c r="H25" s="20">
        <v>31718.2</v>
      </c>
      <c r="I25" s="20">
        <v>32149.3</v>
      </c>
      <c r="J25" s="20">
        <v>32228.799999999999</v>
      </c>
      <c r="K25" s="20">
        <v>31799.5</v>
      </c>
      <c r="L25" s="20">
        <v>31384.5</v>
      </c>
      <c r="M25" s="20">
        <v>31030.9</v>
      </c>
      <c r="N25" s="20">
        <v>30902.3</v>
      </c>
      <c r="O25" s="20">
        <v>30880.9</v>
      </c>
      <c r="P25" s="20">
        <v>30909.223000000002</v>
      </c>
      <c r="Q25" s="20">
        <v>29174.400000000001</v>
      </c>
      <c r="R25" s="20">
        <v>28446.9</v>
      </c>
      <c r="S25" s="20">
        <v>27601.7</v>
      </c>
      <c r="T25" s="20">
        <v>27568.1</v>
      </c>
      <c r="U25" s="20">
        <v>27761.599999999999</v>
      </c>
      <c r="V25" s="20">
        <v>26890.799999999999</v>
      </c>
      <c r="W25" s="20">
        <v>26786.3</v>
      </c>
    </row>
    <row r="26" spans="2:23">
      <c r="B26" s="19" t="s">
        <v>17</v>
      </c>
      <c r="C26" s="22">
        <f t="shared" ref="C26" si="14">C9/C25</f>
        <v>9.7966302487824147E-2</v>
      </c>
      <c r="D26" s="22">
        <f t="shared" ref="D26:K26" si="15">D9/D25</f>
        <v>9.2206169672643182E-2</v>
      </c>
      <c r="E26" s="22">
        <f t="shared" si="15"/>
        <v>9.2581224184755423E-2</v>
      </c>
      <c r="F26" s="22">
        <f t="shared" si="15"/>
        <v>9.4581614016099574E-2</v>
      </c>
      <c r="G26" s="22">
        <f t="shared" si="15"/>
        <v>9.3496029853633159E-2</v>
      </c>
      <c r="H26" s="22">
        <f t="shared" si="15"/>
        <v>8.3261345221355559E-2</v>
      </c>
      <c r="I26" s="22">
        <f t="shared" si="15"/>
        <v>8.2446585151154148E-2</v>
      </c>
      <c r="J26" s="22">
        <f t="shared" si="15"/>
        <v>8.3071662612321906E-2</v>
      </c>
      <c r="K26" s="22">
        <f t="shared" si="15"/>
        <v>8.5932168744791579E-2</v>
      </c>
      <c r="L26" s="22">
        <f t="shared" ref="L26:S26" si="16">L9/L25</f>
        <v>8.3050550430945211E-2</v>
      </c>
      <c r="M26" s="22">
        <f t="shared" si="16"/>
        <v>8.4180607072305333E-2</v>
      </c>
      <c r="N26" s="22">
        <f t="shared" si="16"/>
        <v>8.4767153253964916E-2</v>
      </c>
      <c r="O26" s="22">
        <f t="shared" si="16"/>
        <v>8.4961902017104407E-2</v>
      </c>
      <c r="P26" s="22">
        <f t="shared" si="16"/>
        <v>8.1299358447153455E-2</v>
      </c>
      <c r="Q26" s="22">
        <f t="shared" si="16"/>
        <v>8.6287978501700113E-2</v>
      </c>
      <c r="R26" s="22">
        <f t="shared" si="16"/>
        <v>8.8382213879192456E-2</v>
      </c>
      <c r="S26" s="22">
        <f t="shared" si="16"/>
        <v>9.1454511859776752E-2</v>
      </c>
      <c r="T26" s="22">
        <v>8.568961952401509E-2</v>
      </c>
      <c r="U26" s="22">
        <v>8.5178808137859482E-2</v>
      </c>
      <c r="V26" s="22">
        <v>9.1473663855296247E-2</v>
      </c>
      <c r="W26" s="22">
        <v>9.224118299279857E-2</v>
      </c>
    </row>
    <row r="27" spans="2:23">
      <c r="B27" s="21" t="s">
        <v>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2:23">
      <c r="B28" s="19" t="s">
        <v>20</v>
      </c>
      <c r="C28" s="20">
        <v>2844.8250917499995</v>
      </c>
      <c r="D28" s="20">
        <v>2744.6639933333331</v>
      </c>
      <c r="E28" s="20">
        <v>2735.6998433333333</v>
      </c>
      <c r="F28" s="20">
        <v>2794.1105733333334</v>
      </c>
      <c r="G28" s="20">
        <v>2748.7834666666668</v>
      </c>
      <c r="H28" s="20">
        <v>3032.1618334899999</v>
      </c>
      <c r="I28" s="20">
        <v>2881.7503010700002</v>
      </c>
      <c r="J28" s="20">
        <v>2502.3000000000002</v>
      </c>
      <c r="K28" s="20">
        <v>2269.8658233333331</v>
      </c>
      <c r="L28" s="20">
        <v>2575.2829966666673</v>
      </c>
      <c r="M28" s="20">
        <v>2805.922</v>
      </c>
      <c r="N28" s="20">
        <f>3063.06</f>
        <v>3063.06</v>
      </c>
      <c r="O28" s="20">
        <v>2783.8159999999998</v>
      </c>
      <c r="P28" s="20">
        <v>2680.860764</v>
      </c>
      <c r="Q28" s="20">
        <v>2084.4835170000001</v>
      </c>
      <c r="R28" s="20">
        <v>1814.659883</v>
      </c>
      <c r="S28" s="20">
        <v>2041.681853</v>
      </c>
      <c r="T28" s="20">
        <v>2024.9419501799998</v>
      </c>
      <c r="U28" s="20">
        <v>2245.1668983999998</v>
      </c>
      <c r="V28" s="20">
        <v>2085.5976507999999</v>
      </c>
      <c r="W28" s="20">
        <v>2041.1697653100002</v>
      </c>
    </row>
    <row r="29" spans="2:23">
      <c r="B29" s="19" t="s">
        <v>21</v>
      </c>
      <c r="C29" s="20">
        <v>1148.8997423599999</v>
      </c>
      <c r="D29" s="20">
        <v>1329.6155940200001</v>
      </c>
      <c r="E29" s="20">
        <v>1242.5877243400002</v>
      </c>
      <c r="F29" s="20">
        <v>1178.8757401100002</v>
      </c>
      <c r="G29" s="20">
        <v>1183.5737048599997</v>
      </c>
      <c r="H29" s="20">
        <v>1073.5177419299998</v>
      </c>
      <c r="I29" s="20">
        <v>1272.8245279800001</v>
      </c>
      <c r="J29" s="20">
        <v>1430.7</v>
      </c>
      <c r="K29" s="20">
        <v>1263.4841157199999</v>
      </c>
      <c r="L29" s="20">
        <v>1495.1587855499999</v>
      </c>
      <c r="M29" s="20">
        <f>1620.877-214.149</f>
        <v>1406.7280000000001</v>
      </c>
      <c r="N29" s="20">
        <f>1857.086-479.764</f>
        <v>1377.3220000000001</v>
      </c>
      <c r="O29" s="20">
        <f>1525.187-252.419</f>
        <v>1272.7679999999998</v>
      </c>
      <c r="P29" s="20">
        <v>1474.7652740000001</v>
      </c>
      <c r="Q29" s="20">
        <v>1244.105018</v>
      </c>
      <c r="R29" s="20">
        <v>843.10082599999998</v>
      </c>
      <c r="S29" s="20">
        <v>983.850188</v>
      </c>
      <c r="T29" s="20">
        <v>1215.3260378</v>
      </c>
      <c r="U29" s="20">
        <v>1005.6104795800002</v>
      </c>
      <c r="V29" s="20">
        <v>1210.4297439299999</v>
      </c>
      <c r="W29" s="20">
        <v>1076.1450168999995</v>
      </c>
    </row>
    <row r="30" spans="2:23">
      <c r="B30" s="19" t="s">
        <v>22</v>
      </c>
      <c r="C30" s="18">
        <v>2.4761299762382514</v>
      </c>
      <c r="D30" s="18">
        <v>2.0642537630256221</v>
      </c>
      <c r="E30" s="18">
        <v>2.2016150568253834</v>
      </c>
      <c r="F30" s="18">
        <v>2.370148505280647</v>
      </c>
      <c r="G30" s="18">
        <v>2.3224438456004814</v>
      </c>
      <c r="H30" s="18">
        <v>2.8245102200534626</v>
      </c>
      <c r="I30" s="18">
        <f>I28/I29</f>
        <v>2.2640593716742714</v>
      </c>
      <c r="J30" s="18">
        <f>J28/J29</f>
        <v>1.749003984063745</v>
      </c>
      <c r="K30" s="18">
        <f>K28/K29</f>
        <v>1.796513145746865</v>
      </c>
      <c r="L30" s="18">
        <f>L28/L29</f>
        <v>1.7224143827100875</v>
      </c>
      <c r="M30" s="18">
        <f>M28/M29</f>
        <v>1.9946443093476491</v>
      </c>
      <c r="N30" s="18">
        <f t="shared" ref="N30:W30" si="17">N28/N29</f>
        <v>2.2239243982162482</v>
      </c>
      <c r="O30" s="18">
        <f t="shared" si="17"/>
        <v>2.1872140091517074</v>
      </c>
      <c r="P30" s="18">
        <f t="shared" si="17"/>
        <v>1.8178220027711338</v>
      </c>
      <c r="Q30" s="18">
        <f t="shared" si="17"/>
        <v>1.6754883927330966</v>
      </c>
      <c r="R30" s="18">
        <f t="shared" si="17"/>
        <v>2.152364019863978</v>
      </c>
      <c r="S30" s="18">
        <f t="shared" si="17"/>
        <v>2.0751958762648526</v>
      </c>
      <c r="T30" s="18">
        <f t="shared" si="17"/>
        <v>1.6661717820557664</v>
      </c>
      <c r="U30" s="18">
        <f t="shared" si="17"/>
        <v>2.2326407132687285</v>
      </c>
      <c r="V30" s="18">
        <f t="shared" si="17"/>
        <v>1.7230224730173285</v>
      </c>
      <c r="W30" s="18">
        <f t="shared" si="17"/>
        <v>1.8967422914709973</v>
      </c>
    </row>
    <row r="31" spans="2:23">
      <c r="B31" s="21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2:23">
      <c r="B32" s="19" t="s">
        <v>24</v>
      </c>
      <c r="C32" s="20">
        <v>25142.611469176361</v>
      </c>
      <c r="D32" s="20">
        <v>26083.560856434346</v>
      </c>
      <c r="E32" s="20">
        <v>25805.178274675225</v>
      </c>
      <c r="F32" s="20">
        <v>25679.02126679599</v>
      </c>
      <c r="G32" s="20">
        <v>26066.675353839441</v>
      </c>
      <c r="H32" s="20">
        <v>26799.184534063937</v>
      </c>
      <c r="I32" s="20">
        <v>27187</v>
      </c>
      <c r="J32" s="20">
        <v>28192</v>
      </c>
      <c r="K32" s="20">
        <v>27070.901592499577</v>
      </c>
      <c r="L32" s="20">
        <v>26627.17605349412</v>
      </c>
      <c r="M32" s="20">
        <v>26332.468207999998</v>
      </c>
      <c r="N32" s="20">
        <v>26709.992374000001</v>
      </c>
      <c r="O32" s="20">
        <v>25841.504712999998</v>
      </c>
      <c r="P32" s="20">
        <v>25671.697968</v>
      </c>
      <c r="Q32" s="20">
        <v>23740.357184</v>
      </c>
      <c r="R32" s="20">
        <v>23822.615087999999</v>
      </c>
      <c r="S32" s="20">
        <v>23273.080382</v>
      </c>
      <c r="T32" s="20"/>
      <c r="U32" s="20">
        <v>23196.957163809198</v>
      </c>
      <c r="V32" s="20"/>
      <c r="W32" s="20">
        <v>23258.54267228044</v>
      </c>
    </row>
    <row r="33" spans="2:23">
      <c r="B33" s="19" t="s">
        <v>25</v>
      </c>
      <c r="C33" s="20">
        <v>19379.149133131497</v>
      </c>
      <c r="D33" s="20">
        <v>19472.002721898996</v>
      </c>
      <c r="E33" s="20">
        <v>19060.310767054998</v>
      </c>
      <c r="F33" s="20">
        <v>18809.121686200524</v>
      </c>
      <c r="G33" s="20">
        <v>19164.008490789998</v>
      </c>
      <c r="H33" s="20">
        <v>19380.111619486797</v>
      </c>
      <c r="I33" s="20">
        <v>24892</v>
      </c>
      <c r="J33" s="20">
        <v>22941</v>
      </c>
      <c r="K33" s="20">
        <v>22467.247862950007</v>
      </c>
      <c r="L33" s="20">
        <v>22063.680325400001</v>
      </c>
      <c r="M33" s="20">
        <v>21322.209413</v>
      </c>
      <c r="N33" s="20">
        <v>21019.302672000002</v>
      </c>
      <c r="O33" s="20">
        <v>21044.226727000001</v>
      </c>
      <c r="P33" s="20">
        <v>20200.487733999998</v>
      </c>
      <c r="Q33" s="20">
        <v>19619.419355999999</v>
      </c>
      <c r="R33" s="20">
        <v>18968.484802999999</v>
      </c>
      <c r="S33" s="20">
        <v>18274.571606000001</v>
      </c>
      <c r="T33" s="20"/>
      <c r="U33" s="20">
        <v>18030.461607982168</v>
      </c>
      <c r="V33" s="20"/>
      <c r="W33" s="20">
        <v>17465.847527470003</v>
      </c>
    </row>
    <row r="34" spans="2:23">
      <c r="B34" s="19" t="s">
        <v>26</v>
      </c>
      <c r="C34" s="18">
        <v>1.2974053347982848</v>
      </c>
      <c r="D34" s="18">
        <v>1.3395417630616766</v>
      </c>
      <c r="E34" s="18">
        <v>1.3538697553283583</v>
      </c>
      <c r="F34" s="18">
        <v>1.3652429759990137</v>
      </c>
      <c r="G34" s="18">
        <v>1.3601890943831916</v>
      </c>
      <c r="H34" s="18">
        <v>1.3828188949705134</v>
      </c>
      <c r="I34" s="18">
        <f>I32/I33</f>
        <v>1.0921982966414912</v>
      </c>
      <c r="J34" s="18">
        <f t="shared" ref="J34" si="18">J32/J33</f>
        <v>1.2288915042936228</v>
      </c>
      <c r="K34" s="18">
        <f>K32/K33</f>
        <v>1.2049051026468311</v>
      </c>
      <c r="L34" s="18">
        <f>L32/L33</f>
        <v>1.2068329336171792</v>
      </c>
      <c r="M34" s="18">
        <f>M32/M33</f>
        <v>1.2349784066910663</v>
      </c>
      <c r="N34" s="18">
        <f t="shared" ref="N34:S34" si="19">N32/N33</f>
        <v>1.2707363698406902</v>
      </c>
      <c r="O34" s="18">
        <f t="shared" si="19"/>
        <v>1.2279617135964911</v>
      </c>
      <c r="P34" s="18">
        <f t="shared" si="19"/>
        <v>1.2708454521516952</v>
      </c>
      <c r="Q34" s="18">
        <f t="shared" si="19"/>
        <v>1.2100438220532628</v>
      </c>
      <c r="R34" s="18">
        <f t="shared" si="19"/>
        <v>1.2559050095678852</v>
      </c>
      <c r="S34" s="18">
        <f t="shared" si="19"/>
        <v>1.273522623882404</v>
      </c>
      <c r="T34" s="18"/>
      <c r="U34" s="18">
        <f t="shared" ref="U34:W34" si="20">U32/U33</f>
        <v>1.2865426115069512</v>
      </c>
      <c r="V34" s="18"/>
      <c r="W34" s="18">
        <f t="shared" si="20"/>
        <v>1.3316584056799865</v>
      </c>
    </row>
    <row r="36" spans="2:23">
      <c r="B36" s="212" t="s">
        <v>172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15"/>
      <c r="Q36" s="15"/>
      <c r="R36" s="15"/>
      <c r="S36" s="15"/>
    </row>
    <row r="37" spans="2:23">
      <c r="O37" s="17"/>
    </row>
  </sheetData>
  <mergeCells count="1">
    <mergeCell ref="A2:Q2"/>
  </mergeCells>
  <hyperlinks>
    <hyperlink ref="A2:Q2" location="Innholdsfortegnelse!A1" display="Innholdsfortegnelse" xr:uid="{E7A472BD-0034-428C-9BDF-2D9628C16CD2}"/>
    <hyperlink ref="C2" location="Innholdsfortegnelse!A1" display="Innholdsfortegnelse" xr:uid="{5999BD02-32D1-45AA-A99D-7DA715266B8F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AADF-26FB-42A6-B595-D9EB7E18FA24}">
  <dimension ref="A1:F11"/>
  <sheetViews>
    <sheetView showGridLines="0" zoomScaleNormal="100" workbookViewId="0">
      <selection activeCell="B2" sqref="B2"/>
    </sheetView>
  </sheetViews>
  <sheetFormatPr baseColWidth="10" defaultColWidth="11.42578125" defaultRowHeight="15"/>
  <cols>
    <col min="1" max="1" width="3" style="14" customWidth="1"/>
    <col min="2" max="2" width="29.7109375" style="14" customWidth="1"/>
    <col min="3" max="3" width="21.5703125" style="14" customWidth="1"/>
    <col min="4" max="4" width="30.28515625" style="14" customWidth="1"/>
    <col min="5" max="5" width="9.42578125" style="27" bestFit="1" customWidth="1"/>
    <col min="6" max="6" width="13.42578125" style="27" bestFit="1" customWidth="1"/>
    <col min="7" max="16384" width="11.42578125" style="14"/>
  </cols>
  <sheetData>
    <row r="1" spans="1:6" ht="6" customHeight="1"/>
    <row r="2" spans="1:6">
      <c r="A2"/>
      <c r="B2" s="223" t="s">
        <v>28</v>
      </c>
      <c r="C2"/>
      <c r="D2"/>
    </row>
    <row r="4" spans="1:6">
      <c r="B4" s="26" t="s">
        <v>81</v>
      </c>
      <c r="C4" s="25"/>
      <c r="D4" s="25"/>
      <c r="E4" s="213"/>
      <c r="F4" s="213"/>
    </row>
    <row r="5" spans="1:6">
      <c r="B5" s="25"/>
      <c r="C5" s="25"/>
      <c r="D5" s="25"/>
      <c r="E5" s="213"/>
      <c r="F5" s="213"/>
    </row>
    <row r="6" spans="1:6">
      <c r="B6" s="214" t="s">
        <v>82</v>
      </c>
      <c r="C6" s="214" t="s">
        <v>83</v>
      </c>
      <c r="D6" s="214" t="s">
        <v>84</v>
      </c>
      <c r="E6" s="215" t="s">
        <v>85</v>
      </c>
      <c r="F6" s="215" t="s">
        <v>86</v>
      </c>
    </row>
    <row r="7" spans="1:6">
      <c r="B7" s="216" t="s">
        <v>200</v>
      </c>
      <c r="C7" s="216" t="s">
        <v>87</v>
      </c>
      <c r="D7" s="216" t="s">
        <v>88</v>
      </c>
      <c r="E7" s="217">
        <v>1</v>
      </c>
      <c r="F7" s="217">
        <v>1</v>
      </c>
    </row>
    <row r="8" spans="1:6">
      <c r="B8" s="25" t="s">
        <v>201</v>
      </c>
      <c r="C8" s="25" t="s">
        <v>87</v>
      </c>
      <c r="D8" s="25" t="s">
        <v>202</v>
      </c>
      <c r="E8" s="218">
        <v>1</v>
      </c>
      <c r="F8" s="218">
        <v>1</v>
      </c>
    </row>
    <row r="9" spans="1:6">
      <c r="B9" s="219" t="s">
        <v>203</v>
      </c>
      <c r="C9" s="219" t="s">
        <v>87</v>
      </c>
      <c r="D9" s="219" t="s">
        <v>89</v>
      </c>
      <c r="E9" s="220"/>
      <c r="F9" s="220"/>
    </row>
    <row r="10" spans="1:6">
      <c r="B10" s="25"/>
      <c r="C10" s="25"/>
      <c r="D10" s="25"/>
      <c r="E10" s="213"/>
      <c r="F10" s="213"/>
    </row>
    <row r="11" spans="1:6">
      <c r="B11" s="221" t="s">
        <v>172</v>
      </c>
      <c r="C11" s="25"/>
      <c r="D11" s="25"/>
      <c r="E11" s="213"/>
      <c r="F11" s="213"/>
    </row>
  </sheetData>
  <hyperlinks>
    <hyperlink ref="B2" location="Innholdsfortegnelse!A1" display="Innholdsfortegnelse" xr:uid="{40863F4C-98A3-4940-8A5E-CFCCA9EE1AEA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3C45-48A6-4C2B-A255-AA377985D004}">
  <sheetPr>
    <pageSetUpPr fitToPage="1"/>
  </sheetPr>
  <dimension ref="A1:D30"/>
  <sheetViews>
    <sheetView showGridLines="0" zoomScaleNormal="100" workbookViewId="0">
      <selection activeCell="B8" sqref="B8:B28"/>
    </sheetView>
  </sheetViews>
  <sheetFormatPr baseColWidth="10" defaultRowHeight="15"/>
  <cols>
    <col min="1" max="1" width="67.85546875" style="31" customWidth="1"/>
    <col min="2" max="2" width="30.28515625" style="31" customWidth="1"/>
    <col min="3" max="3" width="11.42578125" style="30"/>
    <col min="4" max="4" width="18.42578125" style="30" customWidth="1"/>
    <col min="5" max="16384" width="11.42578125" style="31"/>
  </cols>
  <sheetData>
    <row r="1" spans="1:4" customFormat="1">
      <c r="A1" s="223" t="s">
        <v>28</v>
      </c>
    </row>
    <row r="3" spans="1:4" ht="18">
      <c r="A3" s="28" t="s">
        <v>204</v>
      </c>
      <c r="B3" s="29"/>
    </row>
    <row r="4" spans="1:4">
      <c r="A4" s="29" t="s">
        <v>175</v>
      </c>
      <c r="B4" s="29"/>
      <c r="D4" s="32"/>
    </row>
    <row r="5" spans="1:4">
      <c r="A5" s="29"/>
      <c r="B5" s="29"/>
    </row>
    <row r="6" spans="1:4">
      <c r="A6" s="118"/>
      <c r="B6" s="119">
        <v>45291</v>
      </c>
    </row>
    <row r="7" spans="1:4">
      <c r="A7" s="123" t="s">
        <v>205</v>
      </c>
      <c r="B7" s="124" t="s">
        <v>29</v>
      </c>
    </row>
    <row r="8" spans="1:4">
      <c r="A8" s="34" t="s">
        <v>206</v>
      </c>
      <c r="B8" s="35">
        <v>2920.2125580000002</v>
      </c>
    </row>
    <row r="9" spans="1:4">
      <c r="A9" s="34" t="s">
        <v>207</v>
      </c>
      <c r="B9" s="35">
        <v>73.325441999999995</v>
      </c>
    </row>
    <row r="10" spans="1:4">
      <c r="A10" s="34" t="s">
        <v>208</v>
      </c>
      <c r="B10" s="35">
        <v>0</v>
      </c>
    </row>
    <row r="11" spans="1:4">
      <c r="A11" s="34" t="s">
        <v>209</v>
      </c>
      <c r="B11" s="35">
        <v>0</v>
      </c>
    </row>
    <row r="12" spans="1:4" s="30" customFormat="1" ht="14.25">
      <c r="A12" s="36" t="s">
        <v>210</v>
      </c>
      <c r="B12" s="37">
        <v>2993.538</v>
      </c>
    </row>
    <row r="13" spans="1:4" s="30" customFormat="1" ht="14.25">
      <c r="A13" s="38" t="s">
        <v>211</v>
      </c>
      <c r="B13" s="35"/>
    </row>
    <row r="14" spans="1:4" s="30" customFormat="1" ht="14.25">
      <c r="A14" s="39" t="s">
        <v>212</v>
      </c>
      <c r="B14" s="35">
        <v>-46.103524</v>
      </c>
    </row>
    <row r="15" spans="1:4" s="30" customFormat="1" ht="14.25">
      <c r="A15" s="39" t="s">
        <v>213</v>
      </c>
      <c r="B15" s="35">
        <v>-70</v>
      </c>
    </row>
    <row r="16" spans="1:4" s="30" customFormat="1" ht="14.25">
      <c r="A16" s="39" t="s">
        <v>214</v>
      </c>
      <c r="B16" s="35">
        <v>0</v>
      </c>
    </row>
    <row r="17" spans="1:2" s="30" customFormat="1" ht="14.25">
      <c r="A17" s="39" t="s">
        <v>215</v>
      </c>
      <c r="B17" s="35">
        <v>-5.6029520000000002</v>
      </c>
    </row>
    <row r="18" spans="1:2" s="30" customFormat="1" ht="14.25">
      <c r="A18" s="39" t="s">
        <v>216</v>
      </c>
      <c r="B18" s="35">
        <v>0</v>
      </c>
    </row>
    <row r="19" spans="1:2" s="30" customFormat="1" ht="14.25">
      <c r="A19" s="39" t="s">
        <v>30</v>
      </c>
      <c r="B19" s="35">
        <v>-2.1079000000000292E-2</v>
      </c>
    </row>
    <row r="20" spans="1:2" s="30" customFormat="1" ht="14.25">
      <c r="A20" s="36" t="s">
        <v>5</v>
      </c>
      <c r="B20" s="37">
        <v>2871.8104449999996</v>
      </c>
    </row>
    <row r="21" spans="1:2" s="30" customFormat="1" ht="14.25">
      <c r="A21" s="34" t="s">
        <v>217</v>
      </c>
      <c r="B21" s="35">
        <v>105.177648</v>
      </c>
    </row>
    <row r="22" spans="1:2" s="30" customFormat="1" ht="14.25">
      <c r="A22" s="34" t="s">
        <v>218</v>
      </c>
      <c r="B22" s="35">
        <v>0</v>
      </c>
    </row>
    <row r="23" spans="1:2" s="30" customFormat="1" ht="14.25">
      <c r="A23" s="36" t="s">
        <v>6</v>
      </c>
      <c r="B23" s="37">
        <v>2976.9880929999995</v>
      </c>
    </row>
    <row r="24" spans="1:2" s="30" customFormat="1" ht="14.25">
      <c r="A24" s="34" t="s">
        <v>219</v>
      </c>
      <c r="B24" s="35">
        <v>303.76628099999999</v>
      </c>
    </row>
    <row r="25" spans="1:2" s="30" customFormat="1" ht="14.25">
      <c r="A25" s="34" t="s">
        <v>220</v>
      </c>
      <c r="B25" s="35">
        <v>0</v>
      </c>
    </row>
    <row r="26" spans="1:2" s="30" customFormat="1" ht="14.25">
      <c r="A26" s="34" t="s">
        <v>218</v>
      </c>
      <c r="B26" s="35">
        <v>0</v>
      </c>
    </row>
    <row r="27" spans="1:2" s="30" customFormat="1" ht="14.25">
      <c r="A27" s="36" t="s">
        <v>119</v>
      </c>
      <c r="B27" s="37">
        <v>303.76628099999999</v>
      </c>
    </row>
    <row r="28" spans="1:2" s="30" customFormat="1" ht="14.25">
      <c r="A28" s="36" t="s">
        <v>7</v>
      </c>
      <c r="B28" s="37">
        <v>3280.7543739999996</v>
      </c>
    </row>
    <row r="30" spans="1:2">
      <c r="A30" s="170" t="s">
        <v>172</v>
      </c>
    </row>
  </sheetData>
  <hyperlinks>
    <hyperlink ref="A1" location="Innholdsfortegnelse!A1" display="Innholdsfortegnelse" xr:uid="{59FDC2BB-B57E-42F9-A9C2-8CBFEB310030}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418A5-6135-4F8D-9415-211E766BFD64}">
  <dimension ref="A1:H140"/>
  <sheetViews>
    <sheetView workbookViewId="0">
      <selection activeCell="C1" sqref="C1:C1048576"/>
    </sheetView>
  </sheetViews>
  <sheetFormatPr baseColWidth="10" defaultColWidth="9.140625" defaultRowHeight="14.25"/>
  <cols>
    <col min="1" max="1" width="4.7109375" style="42" customWidth="1"/>
    <col min="2" max="2" width="58.28515625" style="42" customWidth="1"/>
    <col min="3" max="3" width="27.140625" style="42" customWidth="1"/>
    <col min="4" max="4" width="27.140625" style="42" hidden="1" customWidth="1"/>
    <col min="5" max="6" width="22" style="42" hidden="1" customWidth="1"/>
    <col min="7" max="7" width="9.140625" style="42"/>
    <col min="8" max="8" width="18.42578125" style="42" customWidth="1"/>
    <col min="9" max="16384" width="9.140625" style="42"/>
  </cols>
  <sheetData>
    <row r="1" spans="1:8" ht="15">
      <c r="A1" s="288" t="s">
        <v>28</v>
      </c>
      <c r="B1" s="289"/>
    </row>
    <row r="3" spans="1:8" ht="18">
      <c r="A3" s="40" t="s">
        <v>221</v>
      </c>
      <c r="B3" s="41"/>
      <c r="C3" s="41"/>
      <c r="D3" s="41"/>
    </row>
    <row r="4" spans="1:8">
      <c r="A4" s="43" t="s">
        <v>175</v>
      </c>
      <c r="B4" s="41"/>
      <c r="C4" s="41"/>
      <c r="D4" s="41"/>
      <c r="H4" s="32"/>
    </row>
    <row r="5" spans="1:8" ht="18" hidden="1">
      <c r="A5" s="40"/>
      <c r="B5" s="41"/>
      <c r="C5" s="41"/>
      <c r="D5" s="41"/>
    </row>
    <row r="6" spans="1:8">
      <c r="A6" s="43"/>
      <c r="B6" s="41"/>
      <c r="C6" s="41"/>
      <c r="D6" s="41"/>
    </row>
    <row r="7" spans="1:8" s="46" customFormat="1" ht="39.75" customHeight="1">
      <c r="A7" s="286" t="s">
        <v>222</v>
      </c>
      <c r="B7" s="287"/>
      <c r="C7" s="235" t="s">
        <v>482</v>
      </c>
      <c r="D7" s="122" t="s">
        <v>452</v>
      </c>
      <c r="E7" s="44" t="s">
        <v>223</v>
      </c>
      <c r="F7" s="45" t="s">
        <v>224</v>
      </c>
    </row>
    <row r="8" spans="1:8" s="46" customFormat="1" ht="24.75" customHeight="1">
      <c r="A8" s="47">
        <v>1</v>
      </c>
      <c r="B8" s="48" t="s">
        <v>225</v>
      </c>
      <c r="C8" s="49">
        <v>21.009345</v>
      </c>
      <c r="D8" s="229">
        <v>80.139363000000003</v>
      </c>
      <c r="E8" s="50" t="s">
        <v>226</v>
      </c>
      <c r="F8" s="51"/>
    </row>
    <row r="9" spans="1:8" s="46" customFormat="1">
      <c r="A9" s="47"/>
      <c r="B9" s="48" t="s">
        <v>227</v>
      </c>
      <c r="C9" s="49">
        <v>21.009345</v>
      </c>
      <c r="D9" s="229">
        <v>80.139363000000003</v>
      </c>
      <c r="E9" s="50" t="s">
        <v>228</v>
      </c>
      <c r="F9" s="51"/>
    </row>
    <row r="10" spans="1:8" s="46" customFormat="1">
      <c r="A10" s="47"/>
      <c r="B10" s="48" t="s">
        <v>229</v>
      </c>
      <c r="C10" s="49"/>
      <c r="D10" s="229"/>
      <c r="E10" s="50" t="s">
        <v>228</v>
      </c>
      <c r="F10" s="51"/>
    </row>
    <row r="11" spans="1:8" s="46" customFormat="1">
      <c r="A11" s="47"/>
      <c r="B11" s="48" t="s">
        <v>230</v>
      </c>
      <c r="C11" s="49"/>
      <c r="D11" s="229"/>
      <c r="E11" s="50" t="s">
        <v>228</v>
      </c>
      <c r="F11" s="51"/>
    </row>
    <row r="12" spans="1:8" s="46" customFormat="1">
      <c r="A12" s="47">
        <v>2</v>
      </c>
      <c r="B12" s="48" t="s">
        <v>231</v>
      </c>
      <c r="C12" s="49">
        <v>2903.377442</v>
      </c>
      <c r="D12" s="229">
        <v>2470.528667</v>
      </c>
      <c r="E12" s="50" t="s">
        <v>232</v>
      </c>
      <c r="F12" s="51"/>
    </row>
    <row r="13" spans="1:8" s="46" customFormat="1">
      <c r="A13" s="47">
        <v>3</v>
      </c>
      <c r="B13" s="48" t="s">
        <v>233</v>
      </c>
      <c r="C13" s="49">
        <v>-0.42941099999999999</v>
      </c>
      <c r="D13" s="229">
        <v>0</v>
      </c>
      <c r="E13" s="50" t="s">
        <v>234</v>
      </c>
      <c r="F13" s="51"/>
    </row>
    <row r="14" spans="1:8" s="46" customFormat="1">
      <c r="A14" s="47" t="s">
        <v>235</v>
      </c>
      <c r="B14" s="48" t="s">
        <v>236</v>
      </c>
      <c r="C14" s="49">
        <v>0</v>
      </c>
      <c r="D14" s="229">
        <v>0</v>
      </c>
      <c r="E14" s="50" t="s">
        <v>237</v>
      </c>
      <c r="F14" s="51"/>
    </row>
    <row r="15" spans="1:8" s="46" customFormat="1">
      <c r="A15" s="47">
        <v>4</v>
      </c>
      <c r="B15" s="48" t="s">
        <v>238</v>
      </c>
      <c r="C15" s="49">
        <v>0</v>
      </c>
      <c r="D15" s="229">
        <v>0</v>
      </c>
      <c r="E15" s="50" t="s">
        <v>239</v>
      </c>
      <c r="F15" s="51"/>
    </row>
    <row r="16" spans="1:8" s="46" customFormat="1" ht="24">
      <c r="A16" s="47"/>
      <c r="B16" s="48" t="s">
        <v>240</v>
      </c>
      <c r="C16" s="49">
        <v>0</v>
      </c>
      <c r="D16" s="229">
        <v>0</v>
      </c>
      <c r="E16" s="50" t="s">
        <v>241</v>
      </c>
      <c r="F16" s="51"/>
    </row>
    <row r="17" spans="1:6" s="46" customFormat="1">
      <c r="A17" s="47">
        <v>5</v>
      </c>
      <c r="B17" s="48" t="s">
        <v>209</v>
      </c>
      <c r="C17" s="49">
        <v>0</v>
      </c>
      <c r="D17" s="229">
        <v>0</v>
      </c>
      <c r="E17" s="50" t="s">
        <v>242</v>
      </c>
      <c r="F17" s="51"/>
    </row>
    <row r="18" spans="1:6" s="46" customFormat="1">
      <c r="A18" s="47" t="s">
        <v>243</v>
      </c>
      <c r="B18" s="48" t="s">
        <v>244</v>
      </c>
      <c r="C18" s="49">
        <v>0</v>
      </c>
      <c r="D18" s="229">
        <v>0</v>
      </c>
      <c r="E18" s="50" t="s">
        <v>245</v>
      </c>
      <c r="F18" s="51"/>
    </row>
    <row r="19" spans="1:6" s="46" customFormat="1">
      <c r="A19" s="52">
        <v>6</v>
      </c>
      <c r="B19" s="53" t="s">
        <v>246</v>
      </c>
      <c r="C19" s="54">
        <v>2923.9573759999998</v>
      </c>
      <c r="D19" s="230">
        <f>D8+D12+D13+D18</f>
        <v>2550.6680299999998</v>
      </c>
      <c r="E19" s="55"/>
      <c r="F19" s="56"/>
    </row>
    <row r="20" spans="1:6" s="46" customFormat="1">
      <c r="A20" s="57" t="s">
        <v>247</v>
      </c>
      <c r="B20" s="58"/>
      <c r="C20" s="59"/>
      <c r="D20" s="59"/>
      <c r="E20" s="60"/>
      <c r="F20" s="61"/>
    </row>
    <row r="21" spans="1:6" s="46" customFormat="1" ht="24">
      <c r="A21" s="62">
        <v>7</v>
      </c>
      <c r="B21" s="63" t="s">
        <v>248</v>
      </c>
      <c r="C21" s="64">
        <v>-5.6041939999999997</v>
      </c>
      <c r="D21" s="231">
        <v>-6.7307860000000002</v>
      </c>
      <c r="E21" s="65" t="s">
        <v>249</v>
      </c>
      <c r="F21" s="66"/>
    </row>
    <row r="22" spans="1:6" s="46" customFormat="1">
      <c r="A22" s="47">
        <v>8</v>
      </c>
      <c r="B22" s="48" t="s">
        <v>250</v>
      </c>
      <c r="C22" s="49">
        <v>-46.542735999999998</v>
      </c>
      <c r="D22" s="229">
        <f>-20.306813-10.148826</f>
        <v>-30.455638999999998</v>
      </c>
      <c r="E22" s="50" t="s">
        <v>251</v>
      </c>
      <c r="F22" s="51"/>
    </row>
    <row r="23" spans="1:6" s="46" customFormat="1">
      <c r="A23" s="47">
        <v>9</v>
      </c>
      <c r="B23" s="48" t="s">
        <v>252</v>
      </c>
      <c r="C23" s="49">
        <v>0</v>
      </c>
      <c r="D23" s="229">
        <v>0</v>
      </c>
      <c r="E23" s="50"/>
      <c r="F23" s="51"/>
    </row>
    <row r="24" spans="1:6" s="46" customFormat="1" ht="24">
      <c r="A24" s="47">
        <v>10</v>
      </c>
      <c r="B24" s="48" t="s">
        <v>253</v>
      </c>
      <c r="C24" s="64"/>
      <c r="D24" s="231"/>
      <c r="E24" s="50" t="s">
        <v>254</v>
      </c>
      <c r="F24" s="66"/>
    </row>
    <row r="25" spans="1:6" s="46" customFormat="1">
      <c r="A25" s="47">
        <v>11</v>
      </c>
      <c r="B25" s="48" t="s">
        <v>255</v>
      </c>
      <c r="C25" s="64">
        <v>0</v>
      </c>
      <c r="D25" s="231">
        <v>0</v>
      </c>
      <c r="E25" s="50" t="s">
        <v>256</v>
      </c>
      <c r="F25" s="66"/>
    </row>
    <row r="26" spans="1:6" s="46" customFormat="1" ht="24">
      <c r="A26" s="47">
        <v>12</v>
      </c>
      <c r="B26" s="48" t="s">
        <v>257</v>
      </c>
      <c r="C26" s="64"/>
      <c r="D26" s="231"/>
      <c r="E26" s="50" t="s">
        <v>258</v>
      </c>
      <c r="F26" s="66"/>
    </row>
    <row r="27" spans="1:6" s="46" customFormat="1" ht="24">
      <c r="A27" s="47">
        <v>13</v>
      </c>
      <c r="B27" s="48" t="s">
        <v>259</v>
      </c>
      <c r="C27" s="64">
        <v>0</v>
      </c>
      <c r="D27" s="231">
        <v>0</v>
      </c>
      <c r="E27" s="50" t="s">
        <v>260</v>
      </c>
      <c r="F27" s="66"/>
    </row>
    <row r="28" spans="1:6" s="46" customFormat="1" ht="24">
      <c r="A28" s="47">
        <v>14</v>
      </c>
      <c r="B28" s="48" t="s">
        <v>261</v>
      </c>
      <c r="C28" s="64"/>
      <c r="D28" s="231"/>
      <c r="E28" s="50" t="s">
        <v>262</v>
      </c>
      <c r="F28" s="66"/>
    </row>
    <row r="29" spans="1:6" s="46" customFormat="1">
      <c r="A29" s="47">
        <v>15</v>
      </c>
      <c r="B29" s="48" t="s">
        <v>263</v>
      </c>
      <c r="C29" s="64">
        <v>0</v>
      </c>
      <c r="D29" s="231">
        <v>0</v>
      </c>
      <c r="E29" s="50" t="s">
        <v>264</v>
      </c>
      <c r="F29" s="66"/>
    </row>
    <row r="30" spans="1:6" s="46" customFormat="1" ht="24">
      <c r="A30" s="47">
        <v>16</v>
      </c>
      <c r="B30" s="48" t="s">
        <v>265</v>
      </c>
      <c r="C30" s="49">
        <v>0</v>
      </c>
      <c r="D30" s="229">
        <v>0</v>
      </c>
      <c r="E30" s="50" t="s">
        <v>266</v>
      </c>
      <c r="F30" s="51"/>
    </row>
    <row r="31" spans="1:6" s="46" customFormat="1" ht="24">
      <c r="A31" s="47">
        <v>17</v>
      </c>
      <c r="B31" s="48" t="s">
        <v>267</v>
      </c>
      <c r="C31" s="49">
        <v>0</v>
      </c>
      <c r="D31" s="229">
        <v>0</v>
      </c>
      <c r="E31" s="50" t="s">
        <v>268</v>
      </c>
      <c r="F31" s="51"/>
    </row>
    <row r="32" spans="1:6" s="46" customFormat="1" ht="48">
      <c r="A32" s="47">
        <v>18</v>
      </c>
      <c r="B32" s="48" t="s">
        <v>269</v>
      </c>
      <c r="C32" s="49">
        <v>0</v>
      </c>
      <c r="D32" s="229">
        <v>0</v>
      </c>
      <c r="E32" s="50" t="s">
        <v>270</v>
      </c>
      <c r="F32" s="51"/>
    </row>
    <row r="33" spans="1:6" s="46" customFormat="1" ht="48">
      <c r="A33" s="47">
        <v>19</v>
      </c>
      <c r="B33" s="48" t="s">
        <v>271</v>
      </c>
      <c r="C33" s="49"/>
      <c r="D33" s="229"/>
      <c r="E33" s="50" t="s">
        <v>272</v>
      </c>
      <c r="F33" s="51"/>
    </row>
    <row r="34" spans="1:6" s="46" customFormat="1">
      <c r="A34" s="47">
        <v>20</v>
      </c>
      <c r="B34" s="48" t="s">
        <v>252</v>
      </c>
      <c r="C34" s="49">
        <v>0</v>
      </c>
      <c r="D34" s="229">
        <v>0</v>
      </c>
      <c r="E34" s="50"/>
      <c r="F34" s="51"/>
    </row>
    <row r="35" spans="1:6" s="46" customFormat="1">
      <c r="A35" s="47" t="s">
        <v>145</v>
      </c>
      <c r="B35" s="48" t="s">
        <v>273</v>
      </c>
      <c r="C35" s="49">
        <v>0</v>
      </c>
      <c r="D35" s="229">
        <v>0</v>
      </c>
      <c r="E35" s="50" t="s">
        <v>274</v>
      </c>
      <c r="F35" s="51"/>
    </row>
    <row r="36" spans="1:6" s="46" customFormat="1" ht="24">
      <c r="A36" s="47" t="s">
        <v>147</v>
      </c>
      <c r="B36" s="48" t="s">
        <v>275</v>
      </c>
      <c r="C36" s="49">
        <v>0</v>
      </c>
      <c r="D36" s="229">
        <v>0</v>
      </c>
      <c r="E36" s="50" t="s">
        <v>276</v>
      </c>
      <c r="F36" s="51"/>
    </row>
    <row r="37" spans="1:6" s="46" customFormat="1" ht="42.75">
      <c r="A37" s="47" t="s">
        <v>277</v>
      </c>
      <c r="B37" s="48" t="s">
        <v>278</v>
      </c>
      <c r="C37" s="49">
        <v>0</v>
      </c>
      <c r="D37" s="229">
        <v>0</v>
      </c>
      <c r="E37" s="50" t="s">
        <v>279</v>
      </c>
      <c r="F37" s="51"/>
    </row>
    <row r="38" spans="1:6" s="46" customFormat="1" ht="24">
      <c r="A38" s="47" t="s">
        <v>280</v>
      </c>
      <c r="B38" s="48" t="s">
        <v>281</v>
      </c>
      <c r="C38" s="49">
        <v>0</v>
      </c>
      <c r="D38" s="229">
        <v>0</v>
      </c>
      <c r="E38" s="50" t="s">
        <v>282</v>
      </c>
      <c r="F38" s="51"/>
    </row>
    <row r="39" spans="1:6" s="46" customFormat="1" ht="36">
      <c r="A39" s="47">
        <v>21</v>
      </c>
      <c r="B39" s="48" t="s">
        <v>283</v>
      </c>
      <c r="C39" s="49">
        <v>0</v>
      </c>
      <c r="D39" s="229">
        <v>0</v>
      </c>
      <c r="E39" s="50" t="s">
        <v>284</v>
      </c>
      <c r="F39" s="51"/>
    </row>
    <row r="40" spans="1:6" s="46" customFormat="1">
      <c r="A40" s="47">
        <v>22</v>
      </c>
      <c r="B40" s="48" t="s">
        <v>285</v>
      </c>
      <c r="C40" s="49">
        <v>0</v>
      </c>
      <c r="D40" s="229">
        <v>0</v>
      </c>
      <c r="E40" s="50" t="s">
        <v>286</v>
      </c>
      <c r="F40" s="51"/>
    </row>
    <row r="41" spans="1:6" s="46" customFormat="1" ht="36">
      <c r="A41" s="47">
        <v>23</v>
      </c>
      <c r="B41" s="48" t="s">
        <v>287</v>
      </c>
      <c r="C41" s="49">
        <v>0</v>
      </c>
      <c r="D41" s="229">
        <v>0</v>
      </c>
      <c r="E41" s="50" t="s">
        <v>288</v>
      </c>
      <c r="F41" s="51"/>
    </row>
    <row r="42" spans="1:6" s="46" customFormat="1">
      <c r="A42" s="47">
        <v>24</v>
      </c>
      <c r="B42" s="48" t="s">
        <v>252</v>
      </c>
      <c r="C42" s="49">
        <v>0</v>
      </c>
      <c r="D42" s="229">
        <v>0</v>
      </c>
      <c r="E42" s="50"/>
      <c r="F42" s="51"/>
    </row>
    <row r="43" spans="1:6" s="46" customFormat="1" ht="24">
      <c r="A43" s="47">
        <v>25</v>
      </c>
      <c r="B43" s="48" t="s">
        <v>289</v>
      </c>
      <c r="C43" s="49">
        <v>0</v>
      </c>
      <c r="D43" s="229">
        <v>0</v>
      </c>
      <c r="E43" s="50" t="s">
        <v>284</v>
      </c>
      <c r="F43" s="51"/>
    </row>
    <row r="44" spans="1:6" s="46" customFormat="1">
      <c r="A44" s="47" t="s">
        <v>290</v>
      </c>
      <c r="B44" s="48" t="s">
        <v>291</v>
      </c>
      <c r="C44" s="49">
        <v>0</v>
      </c>
      <c r="D44" s="229">
        <v>0</v>
      </c>
      <c r="E44" s="50" t="s">
        <v>292</v>
      </c>
      <c r="F44" s="51"/>
    </row>
    <row r="45" spans="1:6" s="46" customFormat="1">
      <c r="A45" s="47" t="s">
        <v>293</v>
      </c>
      <c r="B45" s="48" t="s">
        <v>294</v>
      </c>
      <c r="C45" s="49">
        <v>0</v>
      </c>
      <c r="D45" s="229">
        <v>0</v>
      </c>
      <c r="E45" s="50" t="s">
        <v>295</v>
      </c>
      <c r="F45" s="51"/>
    </row>
    <row r="46" spans="1:6" s="46" customFormat="1">
      <c r="A46" s="47">
        <v>26</v>
      </c>
      <c r="B46" s="48" t="s">
        <v>296</v>
      </c>
      <c r="C46" s="49">
        <v>0</v>
      </c>
      <c r="D46" s="229">
        <v>0</v>
      </c>
      <c r="E46" s="50"/>
      <c r="F46" s="51"/>
    </row>
    <row r="47" spans="1:6" s="46" customFormat="1" ht="24">
      <c r="A47" s="47" t="s">
        <v>297</v>
      </c>
      <c r="B47" s="48" t="s">
        <v>298</v>
      </c>
      <c r="C47" s="49">
        <v>0</v>
      </c>
      <c r="D47" s="229">
        <v>0</v>
      </c>
      <c r="E47" s="50"/>
      <c r="F47" s="51"/>
    </row>
    <row r="48" spans="1:6" s="46" customFormat="1">
      <c r="A48" s="47"/>
      <c r="B48" s="48" t="s">
        <v>299</v>
      </c>
      <c r="C48" s="49"/>
      <c r="D48" s="229"/>
      <c r="E48" s="50"/>
      <c r="F48" s="51"/>
    </row>
    <row r="49" spans="1:6" s="46" customFormat="1">
      <c r="A49" s="47"/>
      <c r="B49" s="48" t="s">
        <v>300</v>
      </c>
      <c r="C49" s="49"/>
      <c r="D49" s="229"/>
      <c r="E49" s="50"/>
      <c r="F49" s="51"/>
    </row>
    <row r="50" spans="1:6" s="46" customFormat="1">
      <c r="A50" s="47"/>
      <c r="B50" s="48" t="s">
        <v>301</v>
      </c>
      <c r="C50" s="49">
        <v>0</v>
      </c>
      <c r="D50" s="229">
        <v>0</v>
      </c>
      <c r="E50" s="50"/>
      <c r="F50" s="51"/>
    </row>
    <row r="51" spans="1:6" s="46" customFormat="1">
      <c r="A51" s="47"/>
      <c r="B51" s="48" t="s">
        <v>302</v>
      </c>
      <c r="C51" s="49"/>
      <c r="D51" s="229"/>
      <c r="E51" s="50"/>
      <c r="F51" s="51"/>
    </row>
    <row r="52" spans="1:6" s="46" customFormat="1" ht="24">
      <c r="A52" s="47" t="s">
        <v>303</v>
      </c>
      <c r="B52" s="48" t="s">
        <v>304</v>
      </c>
      <c r="C52" s="49">
        <v>0</v>
      </c>
      <c r="D52" s="229">
        <v>0</v>
      </c>
      <c r="E52" s="50">
        <v>481</v>
      </c>
      <c r="F52" s="51"/>
    </row>
    <row r="53" spans="1:6" s="46" customFormat="1" ht="24">
      <c r="A53" s="47">
        <v>27</v>
      </c>
      <c r="B53" s="48" t="s">
        <v>305</v>
      </c>
      <c r="C53" s="49">
        <v>0</v>
      </c>
      <c r="D53" s="229">
        <v>0</v>
      </c>
      <c r="E53" s="50" t="s">
        <v>306</v>
      </c>
      <c r="F53" s="51"/>
    </row>
    <row r="54" spans="1:6" s="46" customFormat="1">
      <c r="A54" s="47">
        <v>28</v>
      </c>
      <c r="B54" s="67" t="s">
        <v>307</v>
      </c>
      <c r="C54" s="49">
        <v>-52.146929999999998</v>
      </c>
      <c r="D54" s="229">
        <f>SUM(D21:D46)</f>
        <v>-37.186425</v>
      </c>
      <c r="E54" s="50"/>
      <c r="F54" s="51"/>
    </row>
    <row r="55" spans="1:6" s="46" customFormat="1">
      <c r="A55" s="47">
        <v>29</v>
      </c>
      <c r="B55" s="67" t="s">
        <v>5</v>
      </c>
      <c r="C55" s="49">
        <v>2871.810446</v>
      </c>
      <c r="D55" s="229">
        <f>D19+D54</f>
        <v>2513.4816049999999</v>
      </c>
      <c r="E55" s="50"/>
      <c r="F55" s="51"/>
    </row>
    <row r="56" spans="1:6" s="46" customFormat="1">
      <c r="A56" s="68" t="s">
        <v>308</v>
      </c>
      <c r="B56" s="69"/>
      <c r="C56" s="236"/>
      <c r="D56" s="70"/>
      <c r="E56" s="71"/>
      <c r="F56" s="72"/>
    </row>
    <row r="57" spans="1:6" s="46" customFormat="1">
      <c r="A57" s="47">
        <v>30</v>
      </c>
      <c r="B57" s="48" t="s">
        <v>225</v>
      </c>
      <c r="C57" s="49">
        <v>105.20764800000001</v>
      </c>
      <c r="D57" s="229">
        <v>110.199731</v>
      </c>
      <c r="E57" s="50" t="s">
        <v>309</v>
      </c>
      <c r="F57" s="51"/>
    </row>
    <row r="58" spans="1:6" s="46" customFormat="1" ht="24">
      <c r="A58" s="47">
        <v>31</v>
      </c>
      <c r="B58" s="48" t="s">
        <v>310</v>
      </c>
      <c r="C58" s="49">
        <v>105.20764800000001</v>
      </c>
      <c r="D58" s="229">
        <v>110.199731</v>
      </c>
      <c r="E58" s="50"/>
      <c r="F58" s="51"/>
    </row>
    <row r="59" spans="1:6" s="46" customFormat="1">
      <c r="A59" s="47">
        <v>32</v>
      </c>
      <c r="B59" s="48" t="s">
        <v>311</v>
      </c>
      <c r="C59" s="49"/>
      <c r="D59" s="229"/>
      <c r="E59" s="50"/>
      <c r="F59" s="51"/>
    </row>
    <row r="60" spans="1:6" s="46" customFormat="1">
      <c r="A60" s="47">
        <v>33</v>
      </c>
      <c r="B60" s="48" t="s">
        <v>92</v>
      </c>
      <c r="C60" s="49">
        <v>0</v>
      </c>
      <c r="D60" s="229">
        <v>0</v>
      </c>
      <c r="E60" s="50" t="s">
        <v>312</v>
      </c>
      <c r="F60" s="51"/>
    </row>
    <row r="61" spans="1:6" s="46" customFormat="1" ht="24">
      <c r="A61" s="47"/>
      <c r="B61" s="48" t="s">
        <v>313</v>
      </c>
      <c r="C61" s="49">
        <v>0</v>
      </c>
      <c r="D61" s="229">
        <v>0</v>
      </c>
      <c r="E61" s="50" t="s">
        <v>314</v>
      </c>
      <c r="F61" s="51"/>
    </row>
    <row r="62" spans="1:6" s="46" customFormat="1" ht="24">
      <c r="A62" s="47">
        <v>34</v>
      </c>
      <c r="B62" s="48" t="s">
        <v>315</v>
      </c>
      <c r="C62" s="49">
        <v>0</v>
      </c>
      <c r="D62" s="229">
        <v>0</v>
      </c>
      <c r="E62" s="50" t="s">
        <v>316</v>
      </c>
      <c r="F62" s="51"/>
    </row>
    <row r="63" spans="1:6" s="46" customFormat="1">
      <c r="A63" s="47">
        <v>35</v>
      </c>
      <c r="B63" s="48" t="s">
        <v>317</v>
      </c>
      <c r="C63" s="49">
        <v>0</v>
      </c>
      <c r="D63" s="229">
        <v>0</v>
      </c>
      <c r="E63" s="50" t="s">
        <v>312</v>
      </c>
      <c r="F63" s="51"/>
    </row>
    <row r="64" spans="1:6" s="46" customFormat="1">
      <c r="A64" s="47">
        <v>36</v>
      </c>
      <c r="B64" s="67" t="s">
        <v>318</v>
      </c>
      <c r="C64" s="49">
        <v>0</v>
      </c>
      <c r="D64" s="229">
        <v>0</v>
      </c>
      <c r="E64" s="50"/>
      <c r="F64" s="51"/>
    </row>
    <row r="65" spans="1:6" s="46" customFormat="1">
      <c r="A65" s="68" t="s">
        <v>319</v>
      </c>
      <c r="B65" s="69"/>
      <c r="C65" s="236"/>
      <c r="D65" s="70"/>
      <c r="E65" s="71"/>
      <c r="F65" s="72"/>
    </row>
    <row r="66" spans="1:6" s="46" customFormat="1" ht="24">
      <c r="A66" s="47">
        <v>37</v>
      </c>
      <c r="B66" s="48" t="s">
        <v>320</v>
      </c>
      <c r="C66" s="49">
        <v>0</v>
      </c>
      <c r="D66" s="229">
        <v>0</v>
      </c>
      <c r="E66" s="50" t="s">
        <v>321</v>
      </c>
      <c r="F66" s="51"/>
    </row>
    <row r="67" spans="1:6" s="46" customFormat="1" ht="36">
      <c r="A67" s="47">
        <v>38</v>
      </c>
      <c r="B67" s="48" t="s">
        <v>322</v>
      </c>
      <c r="C67" s="49">
        <v>0</v>
      </c>
      <c r="D67" s="229">
        <v>0</v>
      </c>
      <c r="E67" s="50" t="s">
        <v>323</v>
      </c>
      <c r="F67" s="51"/>
    </row>
    <row r="68" spans="1:6" s="46" customFormat="1" ht="60">
      <c r="A68" s="47">
        <v>39</v>
      </c>
      <c r="B68" s="48" t="s">
        <v>324</v>
      </c>
      <c r="C68" s="49">
        <v>0</v>
      </c>
      <c r="D68" s="229">
        <v>0</v>
      </c>
      <c r="E68" s="50" t="s">
        <v>325</v>
      </c>
      <c r="F68" s="51"/>
    </row>
    <row r="69" spans="1:6" s="46" customFormat="1" ht="48">
      <c r="A69" s="47">
        <v>40</v>
      </c>
      <c r="B69" s="48" t="s">
        <v>326</v>
      </c>
      <c r="C69" s="49">
        <v>0</v>
      </c>
      <c r="D69" s="229">
        <v>0</v>
      </c>
      <c r="E69" s="50" t="s">
        <v>327</v>
      </c>
      <c r="F69" s="51"/>
    </row>
    <row r="70" spans="1:6" s="46" customFormat="1" ht="24">
      <c r="A70" s="47">
        <v>41</v>
      </c>
      <c r="B70" s="48" t="s">
        <v>328</v>
      </c>
      <c r="C70" s="49">
        <v>0</v>
      </c>
      <c r="D70" s="229">
        <v>0</v>
      </c>
      <c r="E70" s="50"/>
      <c r="F70" s="51"/>
    </row>
    <row r="71" spans="1:6" s="46" customFormat="1" ht="42.75">
      <c r="A71" s="47" t="s">
        <v>329</v>
      </c>
      <c r="B71" s="48" t="s">
        <v>330</v>
      </c>
      <c r="C71" s="49">
        <v>0</v>
      </c>
      <c r="D71" s="229">
        <v>0</v>
      </c>
      <c r="E71" s="50" t="s">
        <v>331</v>
      </c>
      <c r="F71" s="51"/>
    </row>
    <row r="72" spans="1:6" s="46" customFormat="1" ht="24">
      <c r="A72" s="47" t="s">
        <v>332</v>
      </c>
      <c r="B72" s="48" t="s">
        <v>333</v>
      </c>
      <c r="C72" s="49">
        <v>0</v>
      </c>
      <c r="D72" s="229">
        <v>0</v>
      </c>
      <c r="E72" s="50" t="s">
        <v>334</v>
      </c>
      <c r="F72" s="51"/>
    </row>
    <row r="73" spans="1:6" s="46" customFormat="1" ht="36">
      <c r="A73" s="47" t="s">
        <v>335</v>
      </c>
      <c r="B73" s="48" t="s">
        <v>336</v>
      </c>
      <c r="C73" s="49">
        <v>0</v>
      </c>
      <c r="D73" s="229">
        <v>0</v>
      </c>
      <c r="E73" s="50" t="s">
        <v>337</v>
      </c>
      <c r="F73" s="51"/>
    </row>
    <row r="74" spans="1:6" s="46" customFormat="1">
      <c r="A74" s="47"/>
      <c r="B74" s="48" t="s">
        <v>338</v>
      </c>
      <c r="C74" s="49"/>
      <c r="D74" s="229"/>
      <c r="E74" s="50"/>
      <c r="F74" s="51"/>
    </row>
    <row r="75" spans="1:6" s="46" customFormat="1">
      <c r="A75" s="47"/>
      <c r="B75" s="48" t="s">
        <v>339</v>
      </c>
      <c r="C75" s="49"/>
      <c r="D75" s="229"/>
      <c r="E75" s="50"/>
      <c r="F75" s="51"/>
    </row>
    <row r="76" spans="1:6" s="46" customFormat="1">
      <c r="A76" s="47">
        <v>42</v>
      </c>
      <c r="B76" s="48" t="s">
        <v>340</v>
      </c>
      <c r="C76" s="49">
        <v>0</v>
      </c>
      <c r="D76" s="229">
        <v>0</v>
      </c>
      <c r="E76" s="73" t="s">
        <v>341</v>
      </c>
      <c r="F76" s="51"/>
    </row>
    <row r="77" spans="1:6" s="46" customFormat="1">
      <c r="A77" s="47">
        <v>43</v>
      </c>
      <c r="B77" s="67" t="s">
        <v>342</v>
      </c>
      <c r="C77" s="49">
        <v>0</v>
      </c>
      <c r="D77" s="229">
        <f>D68+D70</f>
        <v>0</v>
      </c>
      <c r="E77" s="50"/>
      <c r="F77" s="51"/>
    </row>
    <row r="78" spans="1:6" s="46" customFormat="1">
      <c r="A78" s="47">
        <v>44</v>
      </c>
      <c r="B78" s="67" t="s">
        <v>120</v>
      </c>
      <c r="C78" s="49">
        <v>105.20764800000001</v>
      </c>
      <c r="D78" s="229">
        <f>D57+D77</f>
        <v>110.199731</v>
      </c>
      <c r="E78" s="50"/>
      <c r="F78" s="51"/>
    </row>
    <row r="79" spans="1:6" s="46" customFormat="1">
      <c r="A79" s="47">
        <v>45</v>
      </c>
      <c r="B79" s="67" t="s">
        <v>6</v>
      </c>
      <c r="C79" s="49">
        <v>2977.018094</v>
      </c>
      <c r="D79" s="229">
        <f>D55+D78</f>
        <v>2623.6813360000001</v>
      </c>
      <c r="E79" s="50"/>
      <c r="F79" s="51"/>
    </row>
    <row r="80" spans="1:6" s="46" customFormat="1">
      <c r="A80" s="74" t="s">
        <v>343</v>
      </c>
      <c r="B80" s="69"/>
      <c r="C80" s="236"/>
      <c r="D80" s="70"/>
      <c r="E80" s="71"/>
      <c r="F80" s="72"/>
    </row>
    <row r="81" spans="1:6" s="46" customFormat="1">
      <c r="A81" s="47">
        <v>46</v>
      </c>
      <c r="B81" s="48" t="s">
        <v>225</v>
      </c>
      <c r="C81" s="49">
        <v>303.76628099999999</v>
      </c>
      <c r="D81" s="229">
        <v>312.04435100000001</v>
      </c>
      <c r="E81" s="50" t="s">
        <v>344</v>
      </c>
      <c r="F81" s="51"/>
    </row>
    <row r="82" spans="1:6" s="46" customFormat="1">
      <c r="A82" s="47">
        <v>47</v>
      </c>
      <c r="B82" s="48" t="s">
        <v>345</v>
      </c>
      <c r="C82" s="49">
        <v>0</v>
      </c>
      <c r="D82" s="229">
        <v>0</v>
      </c>
      <c r="E82" s="50" t="s">
        <v>346</v>
      </c>
      <c r="F82" s="51"/>
    </row>
    <row r="83" spans="1:6" s="46" customFormat="1" ht="24">
      <c r="A83" s="47"/>
      <c r="B83" s="48" t="s">
        <v>347</v>
      </c>
      <c r="C83" s="49">
        <v>0</v>
      </c>
      <c r="D83" s="229">
        <v>0</v>
      </c>
      <c r="E83" s="50" t="s">
        <v>348</v>
      </c>
      <c r="F83" s="51"/>
    </row>
    <row r="84" spans="1:6" s="46" customFormat="1" ht="24">
      <c r="A84" s="47">
        <v>48</v>
      </c>
      <c r="B84" s="48" t="s">
        <v>349</v>
      </c>
      <c r="C84" s="49">
        <v>0</v>
      </c>
      <c r="D84" s="229">
        <v>0</v>
      </c>
      <c r="E84" s="50" t="s">
        <v>350</v>
      </c>
      <c r="F84" s="51"/>
    </row>
    <row r="85" spans="1:6" s="46" customFormat="1">
      <c r="A85" s="47">
        <v>49</v>
      </c>
      <c r="B85" s="48" t="s">
        <v>317</v>
      </c>
      <c r="C85" s="49">
        <v>0</v>
      </c>
      <c r="D85" s="229">
        <v>0</v>
      </c>
      <c r="E85" s="50" t="s">
        <v>346</v>
      </c>
      <c r="F85" s="51"/>
    </row>
    <row r="86" spans="1:6" s="46" customFormat="1">
      <c r="A86" s="47">
        <v>50</v>
      </c>
      <c r="B86" s="48" t="s">
        <v>351</v>
      </c>
      <c r="C86" s="49">
        <v>0</v>
      </c>
      <c r="D86" s="229">
        <v>0</v>
      </c>
      <c r="E86" s="50" t="s">
        <v>352</v>
      </c>
      <c r="F86" s="51"/>
    </row>
    <row r="87" spans="1:6" s="46" customFormat="1">
      <c r="A87" s="47">
        <v>51</v>
      </c>
      <c r="B87" s="67" t="s">
        <v>353</v>
      </c>
      <c r="C87" s="49">
        <v>303.76628099999999</v>
      </c>
      <c r="D87" s="229">
        <f>D81</f>
        <v>312.04435100000001</v>
      </c>
      <c r="E87" s="50"/>
      <c r="F87" s="51"/>
    </row>
    <row r="88" spans="1:6" s="46" customFormat="1">
      <c r="A88" s="68" t="s">
        <v>354</v>
      </c>
      <c r="B88" s="69"/>
      <c r="C88" s="236"/>
      <c r="D88" s="70"/>
      <c r="E88" s="71"/>
      <c r="F88" s="72"/>
    </row>
    <row r="89" spans="1:6" s="46" customFormat="1" ht="24">
      <c r="A89" s="47">
        <v>52</v>
      </c>
      <c r="B89" s="48" t="s">
        <v>355</v>
      </c>
      <c r="C89" s="49">
        <v>0</v>
      </c>
      <c r="D89" s="229">
        <v>0</v>
      </c>
      <c r="E89" s="50" t="s">
        <v>356</v>
      </c>
      <c r="F89" s="51"/>
    </row>
    <row r="90" spans="1:6" s="46" customFormat="1" ht="24">
      <c r="A90" s="47">
        <v>53</v>
      </c>
      <c r="B90" s="48" t="s">
        <v>357</v>
      </c>
      <c r="C90" s="49">
        <v>0</v>
      </c>
      <c r="D90" s="229">
        <v>0</v>
      </c>
      <c r="E90" s="50" t="s">
        <v>358</v>
      </c>
      <c r="F90" s="51"/>
    </row>
    <row r="91" spans="1:6" s="46" customFormat="1" ht="48">
      <c r="A91" s="47">
        <v>54</v>
      </c>
      <c r="B91" s="48" t="s">
        <v>359</v>
      </c>
      <c r="C91" s="49">
        <v>0</v>
      </c>
      <c r="D91" s="229">
        <v>0</v>
      </c>
      <c r="E91" s="50" t="s">
        <v>360</v>
      </c>
      <c r="F91" s="51"/>
    </row>
    <row r="92" spans="1:6" s="46" customFormat="1" ht="24">
      <c r="A92" s="47" t="s">
        <v>361</v>
      </c>
      <c r="B92" s="48" t="s">
        <v>362</v>
      </c>
      <c r="C92" s="49">
        <v>0</v>
      </c>
      <c r="D92" s="229">
        <v>0</v>
      </c>
      <c r="E92" s="50"/>
      <c r="F92" s="51"/>
    </row>
    <row r="93" spans="1:6" s="46" customFormat="1" ht="24">
      <c r="A93" s="47" t="s">
        <v>363</v>
      </c>
      <c r="B93" s="48" t="s">
        <v>364</v>
      </c>
      <c r="C93" s="49">
        <v>0</v>
      </c>
      <c r="D93" s="229">
        <v>0</v>
      </c>
      <c r="E93" s="50"/>
      <c r="F93" s="51"/>
    </row>
    <row r="94" spans="1:6" s="46" customFormat="1" ht="48">
      <c r="A94" s="47">
        <v>55</v>
      </c>
      <c r="B94" s="48" t="s">
        <v>365</v>
      </c>
      <c r="C94" s="49">
        <v>0</v>
      </c>
      <c r="D94" s="229">
        <v>0</v>
      </c>
      <c r="E94" s="50" t="s">
        <v>366</v>
      </c>
      <c r="F94" s="51"/>
    </row>
    <row r="95" spans="1:6" s="46" customFormat="1" ht="24">
      <c r="A95" s="47">
        <v>56</v>
      </c>
      <c r="B95" s="48" t="s">
        <v>367</v>
      </c>
      <c r="C95" s="49">
        <v>0</v>
      </c>
      <c r="D95" s="229">
        <v>0</v>
      </c>
      <c r="E95" s="50"/>
      <c r="F95" s="51"/>
    </row>
    <row r="96" spans="1:6" s="46" customFormat="1" ht="42.75">
      <c r="A96" s="47" t="s">
        <v>368</v>
      </c>
      <c r="B96" s="48" t="s">
        <v>369</v>
      </c>
      <c r="C96" s="49">
        <v>0</v>
      </c>
      <c r="D96" s="229">
        <v>0</v>
      </c>
      <c r="E96" s="50" t="s">
        <v>370</v>
      </c>
      <c r="F96" s="51"/>
    </row>
    <row r="97" spans="1:6" s="46" customFormat="1" ht="24">
      <c r="A97" s="47" t="s">
        <v>371</v>
      </c>
      <c r="B97" s="48" t="s">
        <v>372</v>
      </c>
      <c r="C97" s="49">
        <v>0</v>
      </c>
      <c r="D97" s="229">
        <v>0</v>
      </c>
      <c r="E97" s="50" t="s">
        <v>373</v>
      </c>
      <c r="F97" s="51"/>
    </row>
    <row r="98" spans="1:6" s="46" customFormat="1" ht="24">
      <c r="A98" s="47" t="s">
        <v>374</v>
      </c>
      <c r="B98" s="48" t="s">
        <v>375</v>
      </c>
      <c r="C98" s="49">
        <v>0</v>
      </c>
      <c r="D98" s="229">
        <v>0</v>
      </c>
      <c r="E98" s="50" t="s">
        <v>337</v>
      </c>
      <c r="F98" s="51"/>
    </row>
    <row r="99" spans="1:6" s="46" customFormat="1">
      <c r="A99" s="47"/>
      <c r="B99" s="48" t="s">
        <v>338</v>
      </c>
      <c r="C99" s="49"/>
      <c r="D99" s="229"/>
      <c r="E99" s="50"/>
      <c r="F99" s="51"/>
    </row>
    <row r="100" spans="1:6" s="46" customFormat="1">
      <c r="A100" s="47"/>
      <c r="B100" s="48" t="s">
        <v>376</v>
      </c>
      <c r="C100" s="49"/>
      <c r="D100" s="229"/>
      <c r="E100" s="50"/>
      <c r="F100" s="51"/>
    </row>
    <row r="101" spans="1:6" s="46" customFormat="1">
      <c r="A101" s="47">
        <v>57</v>
      </c>
      <c r="B101" s="67" t="s">
        <v>377</v>
      </c>
      <c r="C101" s="49">
        <v>0</v>
      </c>
      <c r="D101" s="229">
        <f>D91+D95+D98</f>
        <v>0</v>
      </c>
      <c r="E101" s="50"/>
      <c r="F101" s="51"/>
    </row>
    <row r="102" spans="1:6" s="46" customFormat="1">
      <c r="A102" s="47">
        <v>58</v>
      </c>
      <c r="B102" s="67" t="s">
        <v>119</v>
      </c>
      <c r="C102" s="49">
        <v>303.76628099999999</v>
      </c>
      <c r="D102" s="229">
        <f>D87+D101</f>
        <v>312.04435100000001</v>
      </c>
      <c r="E102" s="50"/>
      <c r="F102" s="51"/>
    </row>
    <row r="103" spans="1:6" s="46" customFormat="1">
      <c r="A103" s="47">
        <v>59</v>
      </c>
      <c r="B103" s="67" t="s">
        <v>7</v>
      </c>
      <c r="C103" s="49">
        <v>3280.7843750000002</v>
      </c>
      <c r="D103" s="229">
        <f>D79+D102</f>
        <v>2935.7256870000001</v>
      </c>
      <c r="E103" s="50"/>
      <c r="F103" s="51"/>
    </row>
    <row r="104" spans="1:6" s="46" customFormat="1">
      <c r="A104" s="47" t="s">
        <v>378</v>
      </c>
      <c r="B104" s="48" t="s">
        <v>379</v>
      </c>
      <c r="C104" s="49">
        <v>0</v>
      </c>
      <c r="D104" s="229">
        <v>0</v>
      </c>
      <c r="E104" s="50"/>
      <c r="F104" s="51"/>
    </row>
    <row r="105" spans="1:6" s="46" customFormat="1" ht="32.25">
      <c r="A105" s="47"/>
      <c r="B105" s="48" t="s">
        <v>380</v>
      </c>
      <c r="C105" s="49"/>
      <c r="D105" s="229"/>
      <c r="E105" s="50" t="s">
        <v>381</v>
      </c>
      <c r="F105" s="51"/>
    </row>
    <row r="106" spans="1:6" s="46" customFormat="1" ht="21.75">
      <c r="A106" s="47"/>
      <c r="B106" s="48" t="s">
        <v>382</v>
      </c>
      <c r="C106" s="49"/>
      <c r="D106" s="229"/>
      <c r="E106" s="50" t="s">
        <v>383</v>
      </c>
      <c r="F106" s="51"/>
    </row>
    <row r="107" spans="1:6" s="46" customFormat="1" ht="21.75">
      <c r="A107" s="47"/>
      <c r="B107" s="48" t="s">
        <v>384</v>
      </c>
      <c r="C107" s="49"/>
      <c r="D107" s="229"/>
      <c r="E107" s="50" t="s">
        <v>385</v>
      </c>
      <c r="F107" s="51"/>
    </row>
    <row r="108" spans="1:6" s="46" customFormat="1">
      <c r="A108" s="47">
        <v>60</v>
      </c>
      <c r="B108" s="67" t="s">
        <v>93</v>
      </c>
      <c r="C108" s="49">
        <v>14871.852118000001</v>
      </c>
      <c r="D108" s="229">
        <v>14882.621332000001</v>
      </c>
      <c r="E108" s="50"/>
      <c r="F108" s="51"/>
    </row>
    <row r="109" spans="1:6" s="46" customFormat="1">
      <c r="A109" s="68" t="s">
        <v>386</v>
      </c>
      <c r="B109" s="69"/>
      <c r="C109" s="236"/>
      <c r="D109" s="70"/>
      <c r="E109" s="71"/>
      <c r="F109" s="72"/>
    </row>
    <row r="110" spans="1:6" s="46" customFormat="1">
      <c r="A110" s="47">
        <v>61</v>
      </c>
      <c r="B110" s="48" t="s">
        <v>387</v>
      </c>
      <c r="C110" s="75">
        <v>0.20630000000000001</v>
      </c>
      <c r="D110" s="232">
        <f>D55/D108</f>
        <v>0.16888702258355623</v>
      </c>
      <c r="E110" s="50" t="s">
        <v>388</v>
      </c>
      <c r="F110" s="76"/>
    </row>
    <row r="111" spans="1:6" s="46" customFormat="1">
      <c r="A111" s="47">
        <v>62</v>
      </c>
      <c r="B111" s="48" t="s">
        <v>10</v>
      </c>
      <c r="C111" s="75">
        <v>0.21379999999999999</v>
      </c>
      <c r="D111" s="232">
        <f>D79/D108</f>
        <v>0.17629161405582955</v>
      </c>
      <c r="E111" s="50" t="s">
        <v>389</v>
      </c>
      <c r="F111" s="76"/>
    </row>
    <row r="112" spans="1:6" s="46" customFormat="1">
      <c r="A112" s="47">
        <v>63</v>
      </c>
      <c r="B112" s="48" t="s">
        <v>9</v>
      </c>
      <c r="C112" s="75">
        <v>0.23569999999999999</v>
      </c>
      <c r="D112" s="232">
        <f>D103/D108</f>
        <v>0.1972586429171401</v>
      </c>
      <c r="E112" s="50" t="s">
        <v>390</v>
      </c>
      <c r="F112" s="76"/>
    </row>
    <row r="113" spans="1:6" s="46" customFormat="1">
      <c r="A113" s="47">
        <v>64</v>
      </c>
      <c r="B113" s="48" t="s">
        <v>391</v>
      </c>
      <c r="C113" s="77">
        <v>0.11600000000000001</v>
      </c>
      <c r="D113" s="233">
        <v>0.09</v>
      </c>
      <c r="E113" s="50" t="s">
        <v>392</v>
      </c>
      <c r="F113" s="51"/>
    </row>
    <row r="114" spans="1:6" s="46" customFormat="1">
      <c r="A114" s="47">
        <v>65</v>
      </c>
      <c r="B114" s="48" t="s">
        <v>393</v>
      </c>
      <c r="C114" s="77">
        <v>2.5000000000000001E-2</v>
      </c>
      <c r="D114" s="233">
        <v>2.5000000000000001E-2</v>
      </c>
      <c r="E114" s="50"/>
      <c r="F114" s="51"/>
    </row>
    <row r="115" spans="1:6" s="46" customFormat="1">
      <c r="A115" s="47">
        <v>66</v>
      </c>
      <c r="B115" s="48" t="s">
        <v>394</v>
      </c>
      <c r="C115" s="77">
        <v>2.5000000000000001E-2</v>
      </c>
      <c r="D115" s="233">
        <v>0.01</v>
      </c>
      <c r="E115" s="50"/>
      <c r="F115" s="51"/>
    </row>
    <row r="116" spans="1:6" s="46" customFormat="1">
      <c r="A116" s="47">
        <v>67</v>
      </c>
      <c r="B116" s="48" t="s">
        <v>395</v>
      </c>
      <c r="C116" s="77">
        <v>4.4999999999999998E-2</v>
      </c>
      <c r="D116" s="233">
        <v>0.03</v>
      </c>
      <c r="E116" s="50"/>
      <c r="F116" s="51"/>
    </row>
    <row r="117" spans="1:6" s="46" customFormat="1">
      <c r="A117" s="47" t="s">
        <v>396</v>
      </c>
      <c r="B117" s="48" t="s">
        <v>397</v>
      </c>
      <c r="C117" s="77">
        <v>0</v>
      </c>
      <c r="D117" s="233">
        <v>0</v>
      </c>
      <c r="E117" s="50" t="s">
        <v>398</v>
      </c>
      <c r="F117" s="51"/>
    </row>
    <row r="118" spans="1:6" s="46" customFormat="1">
      <c r="A118" s="47">
        <v>68</v>
      </c>
      <c r="B118" s="48" t="s">
        <v>399</v>
      </c>
      <c r="C118" s="78">
        <v>0.1613</v>
      </c>
      <c r="D118" s="234">
        <f>(D55-(D108*4.5%))/D108</f>
        <v>0.12388702258355623</v>
      </c>
      <c r="E118" s="50" t="s">
        <v>400</v>
      </c>
      <c r="F118" s="51"/>
    </row>
    <row r="119" spans="1:6" s="46" customFormat="1">
      <c r="A119" s="47">
        <v>69</v>
      </c>
      <c r="B119" s="48" t="s">
        <v>401</v>
      </c>
      <c r="C119" s="49"/>
      <c r="D119" s="229"/>
      <c r="E119" s="50"/>
      <c r="F119" s="51"/>
    </row>
    <row r="120" spans="1:6" s="46" customFormat="1">
      <c r="A120" s="47">
        <v>70</v>
      </c>
      <c r="B120" s="48" t="s">
        <v>401</v>
      </c>
      <c r="C120" s="49"/>
      <c r="D120" s="229"/>
      <c r="E120" s="50"/>
      <c r="F120" s="51"/>
    </row>
    <row r="121" spans="1:6" s="46" customFormat="1">
      <c r="A121" s="47">
        <v>71</v>
      </c>
      <c r="B121" s="48" t="s">
        <v>401</v>
      </c>
      <c r="C121" s="49"/>
      <c r="D121" s="229"/>
      <c r="E121" s="50"/>
      <c r="F121" s="51"/>
    </row>
    <row r="122" spans="1:6" s="46" customFormat="1">
      <c r="A122" s="68" t="s">
        <v>386</v>
      </c>
      <c r="B122" s="69"/>
      <c r="C122" s="236"/>
      <c r="D122" s="70"/>
      <c r="E122" s="71"/>
      <c r="F122" s="72"/>
    </row>
    <row r="123" spans="1:6" s="46" customFormat="1" ht="48">
      <c r="A123" s="47">
        <v>72</v>
      </c>
      <c r="B123" s="48" t="s">
        <v>402</v>
      </c>
      <c r="C123" s="49"/>
      <c r="D123" s="229"/>
      <c r="E123" s="50" t="s">
        <v>403</v>
      </c>
      <c r="F123" s="51"/>
    </row>
    <row r="124" spans="1:6" s="46" customFormat="1" ht="48">
      <c r="A124" s="47">
        <v>73</v>
      </c>
      <c r="B124" s="48" t="s">
        <v>404</v>
      </c>
      <c r="C124" s="49"/>
      <c r="D124" s="229"/>
      <c r="E124" s="50" t="s">
        <v>405</v>
      </c>
      <c r="F124" s="51"/>
    </row>
    <row r="125" spans="1:6" s="46" customFormat="1">
      <c r="A125" s="47">
        <v>74</v>
      </c>
      <c r="B125" s="48" t="s">
        <v>252</v>
      </c>
      <c r="C125" s="49"/>
      <c r="D125" s="229"/>
      <c r="E125" s="50"/>
      <c r="F125" s="51"/>
    </row>
    <row r="126" spans="1:6" s="46" customFormat="1" ht="24">
      <c r="A126" s="47">
        <v>75</v>
      </c>
      <c r="B126" s="48" t="s">
        <v>406</v>
      </c>
      <c r="C126" s="49"/>
      <c r="D126" s="229"/>
      <c r="E126" s="50" t="s">
        <v>407</v>
      </c>
      <c r="F126" s="51"/>
    </row>
    <row r="127" spans="1:6" s="46" customFormat="1">
      <c r="A127" s="68" t="s">
        <v>408</v>
      </c>
      <c r="B127" s="69"/>
      <c r="C127" s="236"/>
      <c r="D127" s="70"/>
      <c r="E127" s="71"/>
      <c r="F127" s="72"/>
    </row>
    <row r="128" spans="1:6" s="46" customFormat="1">
      <c r="A128" s="47">
        <v>76</v>
      </c>
      <c r="B128" s="48" t="s">
        <v>409</v>
      </c>
      <c r="C128" s="49">
        <v>0</v>
      </c>
      <c r="D128" s="229">
        <v>0</v>
      </c>
      <c r="E128" s="50">
        <v>62</v>
      </c>
      <c r="F128" s="51"/>
    </row>
    <row r="129" spans="1:6" s="46" customFormat="1" ht="24">
      <c r="A129" s="47">
        <v>77</v>
      </c>
      <c r="B129" s="48" t="s">
        <v>410</v>
      </c>
      <c r="C129" s="49">
        <v>0</v>
      </c>
      <c r="D129" s="229">
        <v>0</v>
      </c>
      <c r="E129" s="50">
        <v>62</v>
      </c>
      <c r="F129" s="51"/>
    </row>
    <row r="130" spans="1:6" s="46" customFormat="1">
      <c r="A130" s="47">
        <v>78</v>
      </c>
      <c r="B130" s="48" t="s">
        <v>351</v>
      </c>
      <c r="C130" s="49"/>
      <c r="D130" s="229"/>
      <c r="E130" s="50">
        <v>62</v>
      </c>
      <c r="F130" s="51"/>
    </row>
    <row r="131" spans="1:6" s="46" customFormat="1" ht="24">
      <c r="A131" s="47">
        <v>79</v>
      </c>
      <c r="B131" s="48" t="s">
        <v>411</v>
      </c>
      <c r="C131" s="49">
        <v>0</v>
      </c>
      <c r="D131" s="229">
        <v>0</v>
      </c>
      <c r="E131" s="50">
        <v>62</v>
      </c>
      <c r="F131" s="51"/>
    </row>
    <row r="132" spans="1:6" s="46" customFormat="1" ht="15" customHeight="1">
      <c r="A132" s="79" t="s">
        <v>412</v>
      </c>
      <c r="B132" s="80"/>
      <c r="C132" s="237"/>
      <c r="D132" s="81"/>
      <c r="E132" s="82"/>
      <c r="F132" s="83"/>
    </row>
    <row r="133" spans="1:6" s="46" customFormat="1" ht="24">
      <c r="A133" s="47">
        <v>80</v>
      </c>
      <c r="B133" s="48" t="s">
        <v>413</v>
      </c>
      <c r="C133" s="49"/>
      <c r="D133" s="229"/>
      <c r="E133" s="50" t="s">
        <v>414</v>
      </c>
      <c r="F133" s="51"/>
    </row>
    <row r="134" spans="1:6" s="46" customFormat="1">
      <c r="A134" s="47">
        <v>81</v>
      </c>
      <c r="B134" s="48" t="s">
        <v>415</v>
      </c>
      <c r="C134" s="49">
        <v>0</v>
      </c>
      <c r="D134" s="229">
        <v>0</v>
      </c>
      <c r="E134" s="50" t="s">
        <v>414</v>
      </c>
      <c r="F134" s="51"/>
    </row>
    <row r="135" spans="1:6" s="46" customFormat="1" ht="26.25" customHeight="1">
      <c r="A135" s="47">
        <v>82</v>
      </c>
      <c r="B135" s="48" t="s">
        <v>416</v>
      </c>
      <c r="C135" s="49"/>
      <c r="D135" s="229"/>
      <c r="E135" s="50" t="s">
        <v>417</v>
      </c>
      <c r="F135" s="51"/>
    </row>
    <row r="136" spans="1:6" s="46" customFormat="1" ht="24">
      <c r="A136" s="47">
        <v>83</v>
      </c>
      <c r="B136" s="48" t="s">
        <v>418</v>
      </c>
      <c r="C136" s="49"/>
      <c r="D136" s="229"/>
      <c r="E136" s="50" t="s">
        <v>417</v>
      </c>
      <c r="F136" s="51"/>
    </row>
    <row r="137" spans="1:6" s="46" customFormat="1" ht="24">
      <c r="A137" s="47">
        <v>84</v>
      </c>
      <c r="B137" s="48" t="s">
        <v>419</v>
      </c>
      <c r="C137" s="49"/>
      <c r="D137" s="229"/>
      <c r="E137" s="50" t="s">
        <v>420</v>
      </c>
      <c r="F137" s="51"/>
    </row>
    <row r="138" spans="1:6" s="46" customFormat="1" ht="24">
      <c r="A138" s="47">
        <v>85</v>
      </c>
      <c r="B138" s="48" t="s">
        <v>421</v>
      </c>
      <c r="C138" s="49"/>
      <c r="D138" s="229"/>
      <c r="E138" s="50" t="s">
        <v>420</v>
      </c>
      <c r="F138" s="51"/>
    </row>
    <row r="140" spans="1:6">
      <c r="B140" s="170" t="s">
        <v>172</v>
      </c>
    </row>
  </sheetData>
  <mergeCells count="2">
    <mergeCell ref="A7:B7"/>
    <mergeCell ref="A1:B1"/>
  </mergeCells>
  <hyperlinks>
    <hyperlink ref="A1" location="Innholdsfortegnelse!A1" display="Innholdsfortegnelse" xr:uid="{53CD428F-B0D7-40AB-A5A9-4DB364561BAA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F5EA-7032-4C20-8118-E2BBCDA4AFB0}">
  <sheetPr>
    <pageSetUpPr fitToPage="1"/>
  </sheetPr>
  <dimension ref="A1:D41"/>
  <sheetViews>
    <sheetView zoomScaleNormal="100" workbookViewId="0">
      <selection activeCell="B1" sqref="B1:D1048576"/>
    </sheetView>
  </sheetViews>
  <sheetFormatPr baseColWidth="10" defaultColWidth="9.140625" defaultRowHeight="12.75"/>
  <cols>
    <col min="1" max="1" width="47.28515625" style="85" customWidth="1"/>
    <col min="2" max="3" width="15.7109375" style="85" customWidth="1"/>
    <col min="4" max="4" width="14.5703125" style="85" customWidth="1"/>
    <col min="5" max="16384" width="9.140625" style="85"/>
  </cols>
  <sheetData>
    <row r="1" spans="1:4">
      <c r="A1" s="226" t="s">
        <v>28</v>
      </c>
      <c r="B1" s="84"/>
      <c r="C1" s="84"/>
    </row>
    <row r="2" spans="1:4">
      <c r="B2" s="84"/>
      <c r="C2" s="84"/>
    </row>
    <row r="3" spans="1:4" ht="12.75" customHeight="1">
      <c r="A3" s="111" t="s">
        <v>422</v>
      </c>
      <c r="B3" s="112" t="s">
        <v>451</v>
      </c>
      <c r="C3" s="113"/>
      <c r="D3" s="114" t="s">
        <v>90</v>
      </c>
    </row>
    <row r="4" spans="1:4">
      <c r="A4" s="115"/>
      <c r="B4" s="116">
        <v>45291</v>
      </c>
      <c r="C4" s="116">
        <v>44926</v>
      </c>
      <c r="D4" s="117">
        <v>45291</v>
      </c>
    </row>
    <row r="5" spans="1:4">
      <c r="A5" s="87" t="s">
        <v>423</v>
      </c>
    </row>
    <row r="6" spans="1:4">
      <c r="A6" s="85" t="s">
        <v>94</v>
      </c>
      <c r="B6" s="88">
        <v>48748.419000000002</v>
      </c>
      <c r="C6" s="88">
        <v>92407.217999999993</v>
      </c>
      <c r="D6" s="88">
        <v>3899.8735200000001</v>
      </c>
    </row>
    <row r="7" spans="1:4">
      <c r="A7" s="85" t="s">
        <v>424</v>
      </c>
      <c r="B7" s="88">
        <v>40529.964</v>
      </c>
      <c r="C7" s="88">
        <v>59942.722000000002</v>
      </c>
      <c r="D7" s="88">
        <v>3242.3971200000001</v>
      </c>
    </row>
    <row r="8" spans="1:4">
      <c r="A8" s="85" t="s">
        <v>95</v>
      </c>
      <c r="B8" s="88">
        <v>129319.92</v>
      </c>
      <c r="C8" s="88">
        <v>113379.83</v>
      </c>
      <c r="D8" s="88">
        <v>10345.5936</v>
      </c>
    </row>
    <row r="9" spans="1:4">
      <c r="A9" s="85" t="s">
        <v>425</v>
      </c>
      <c r="B9" s="88">
        <v>889021.07299999997</v>
      </c>
      <c r="C9" s="88">
        <v>859974.68400000001</v>
      </c>
      <c r="D9" s="88">
        <v>71121.685840000006</v>
      </c>
    </row>
    <row r="10" spans="1:4">
      <c r="A10" s="85" t="s">
        <v>426</v>
      </c>
      <c r="B10" s="88">
        <v>10426746.824999999</v>
      </c>
      <c r="C10" s="88">
        <v>9970937.7229999993</v>
      </c>
      <c r="D10" s="88">
        <v>834139.74599999993</v>
      </c>
    </row>
    <row r="11" spans="1:4">
      <c r="A11" s="85" t="s">
        <v>96</v>
      </c>
      <c r="B11" s="88">
        <v>178365.69699999999</v>
      </c>
      <c r="C11" s="88">
        <v>120863.026</v>
      </c>
      <c r="D11" s="88">
        <v>14269.25576</v>
      </c>
    </row>
    <row r="12" spans="1:4">
      <c r="A12" s="85" t="s">
        <v>427</v>
      </c>
      <c r="B12" s="88">
        <v>816619.75300000003</v>
      </c>
      <c r="C12" s="88">
        <v>724113.16200000001</v>
      </c>
      <c r="D12" s="88">
        <v>65329.580240000003</v>
      </c>
    </row>
    <row r="13" spans="1:4">
      <c r="A13" s="85" t="s">
        <v>97</v>
      </c>
      <c r="B13" s="88">
        <v>189031.495</v>
      </c>
      <c r="C13" s="88">
        <v>207074.09099999999</v>
      </c>
      <c r="D13" s="88">
        <v>15122.5196</v>
      </c>
    </row>
    <row r="14" spans="1:4">
      <c r="A14" s="85" t="s">
        <v>428</v>
      </c>
      <c r="B14" s="88">
        <v>3048.7910000000002</v>
      </c>
      <c r="C14" s="88">
        <v>2535.2620000000002</v>
      </c>
      <c r="D14" s="88">
        <v>243.90328000000002</v>
      </c>
    </row>
    <row r="15" spans="1:4">
      <c r="A15" s="85" t="s">
        <v>98</v>
      </c>
      <c r="B15" s="88">
        <v>29812.93</v>
      </c>
      <c r="C15" s="88">
        <v>18132.791000000001</v>
      </c>
      <c r="D15" s="88">
        <v>2385.0344</v>
      </c>
    </row>
    <row r="16" spans="1:4">
      <c r="A16" s="86" t="s">
        <v>99</v>
      </c>
      <c r="B16" s="89">
        <v>175646.41200000001</v>
      </c>
      <c r="C16" s="89">
        <v>175006.49100000001</v>
      </c>
      <c r="D16" s="89">
        <v>14051.712960000001</v>
      </c>
    </row>
    <row r="17" spans="1:4" ht="25.5">
      <c r="A17" s="90" t="s">
        <v>429</v>
      </c>
      <c r="B17" s="91">
        <v>12926891.278999999</v>
      </c>
      <c r="C17" s="91">
        <v>12344367</v>
      </c>
      <c r="D17" s="91">
        <v>1034151.3023199999</v>
      </c>
    </row>
    <row r="18" spans="1:4">
      <c r="B18" s="92"/>
      <c r="C18" s="92"/>
      <c r="D18" s="92"/>
    </row>
    <row r="19" spans="1:4" ht="25.5">
      <c r="A19" s="90" t="s">
        <v>430</v>
      </c>
      <c r="B19" s="88">
        <v>990857.36699999997</v>
      </c>
      <c r="C19" s="88">
        <v>850592.71699999995</v>
      </c>
      <c r="D19" s="88">
        <v>79268.589359999998</v>
      </c>
    </row>
    <row r="20" spans="1:4">
      <c r="A20" s="90" t="s">
        <v>431</v>
      </c>
      <c r="B20" s="88">
        <v>3594.7379999999998</v>
      </c>
      <c r="C20" s="88">
        <v>2550.1750000000002</v>
      </c>
      <c r="D20" s="88">
        <v>287.57904000000002</v>
      </c>
    </row>
    <row r="21" spans="1:4">
      <c r="A21" s="86"/>
      <c r="B21" s="93"/>
      <c r="C21" s="93"/>
      <c r="D21" s="93"/>
    </row>
    <row r="22" spans="1:4">
      <c r="A22" s="94" t="s">
        <v>432</v>
      </c>
      <c r="B22" s="95">
        <v>13921343.384</v>
      </c>
      <c r="C22" s="95">
        <v>13197509.892000001</v>
      </c>
      <c r="D22" s="95">
        <v>1113707.4707200001</v>
      </c>
    </row>
    <row r="23" spans="1:4">
      <c r="A23" s="94"/>
      <c r="B23" s="95"/>
      <c r="C23" s="95"/>
    </row>
    <row r="24" spans="1:4">
      <c r="A24" s="170" t="s">
        <v>172</v>
      </c>
      <c r="B24" s="95"/>
      <c r="C24" s="95"/>
    </row>
    <row r="25" spans="1:4">
      <c r="A25" s="94"/>
      <c r="B25" s="95"/>
      <c r="C25" s="95"/>
    </row>
    <row r="26" spans="1:4">
      <c r="B26" s="96"/>
      <c r="C26" s="96"/>
    </row>
    <row r="27" spans="1:4">
      <c r="B27" s="97"/>
      <c r="C27" s="97"/>
    </row>
    <row r="28" spans="1:4">
      <c r="B28" s="97"/>
      <c r="C28" s="97"/>
    </row>
    <row r="29" spans="1:4">
      <c r="B29" s="97"/>
      <c r="C29" s="97"/>
    </row>
    <row r="30" spans="1:4">
      <c r="B30" s="97"/>
      <c r="C30" s="97"/>
    </row>
    <row r="31" spans="1:4">
      <c r="B31" s="97"/>
      <c r="C31" s="97"/>
    </row>
    <row r="32" spans="1:4">
      <c r="B32" s="97"/>
      <c r="C32" s="97"/>
    </row>
    <row r="33" spans="2:3">
      <c r="B33" s="97"/>
      <c r="C33" s="97"/>
    </row>
    <row r="34" spans="2:3">
      <c r="B34" s="97"/>
      <c r="C34" s="97"/>
    </row>
    <row r="35" spans="2:3">
      <c r="B35" s="97"/>
      <c r="C35" s="97"/>
    </row>
    <row r="36" spans="2:3">
      <c r="B36" s="97"/>
      <c r="C36" s="97"/>
    </row>
    <row r="37" spans="2:3">
      <c r="B37" s="97"/>
      <c r="C37" s="97"/>
    </row>
    <row r="38" spans="2:3">
      <c r="B38" s="97"/>
      <c r="C38" s="97"/>
    </row>
    <row r="39" spans="2:3">
      <c r="B39" s="97"/>
      <c r="C39" s="97"/>
    </row>
    <row r="40" spans="2:3">
      <c r="B40" s="97"/>
      <c r="C40" s="97"/>
    </row>
    <row r="41" spans="2:3">
      <c r="B41" s="97"/>
      <c r="C41" s="97"/>
    </row>
  </sheetData>
  <hyperlinks>
    <hyperlink ref="A1" location="Innholdsfortegnelse!A1" display="Innholdsfortegnelse" xr:uid="{C82DA59D-4962-46E3-AC3E-006D024B9EC0}"/>
  </hyperlinks>
  <printOptions horizontalCentered="1"/>
  <pageMargins left="0.74803149606299213" right="0.70866141732283472" top="0.78740157480314965" bottom="0.70866141732283472" header="0.51181102362204722" footer="0.51181102362204722"/>
  <pageSetup paperSize="9" scale="92" orientation="portrait" r:id="rId1"/>
  <headerFooter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328B-A4DB-45F6-88E7-C724086FF4FD}">
  <sheetPr>
    <pageSetUpPr fitToPage="1"/>
  </sheetPr>
  <dimension ref="A1:D27"/>
  <sheetViews>
    <sheetView zoomScaleNormal="100" workbookViewId="0">
      <selection activeCell="B1" sqref="B1:B1048576"/>
    </sheetView>
  </sheetViews>
  <sheetFormatPr baseColWidth="10" defaultColWidth="9.140625" defaultRowHeight="12.75"/>
  <cols>
    <col min="1" max="1" width="47.28515625" style="85" customWidth="1"/>
    <col min="2" max="2" width="15.7109375" style="85" customWidth="1"/>
    <col min="3" max="3" width="14.5703125" style="85" customWidth="1"/>
    <col min="4" max="16384" width="9.140625" style="85"/>
  </cols>
  <sheetData>
    <row r="1" spans="1:2">
      <c r="A1" s="226" t="s">
        <v>28</v>
      </c>
      <c r="B1" s="95"/>
    </row>
    <row r="2" spans="1:2">
      <c r="A2" s="94"/>
      <c r="B2" s="95"/>
    </row>
    <row r="3" spans="1:2">
      <c r="A3" s="118" t="s">
        <v>9</v>
      </c>
      <c r="B3" s="119">
        <v>45291</v>
      </c>
    </row>
    <row r="5" spans="1:2">
      <c r="A5" s="120" t="s">
        <v>93</v>
      </c>
      <c r="B5" s="121">
        <v>13921343.384</v>
      </c>
    </row>
    <row r="6" spans="1:2">
      <c r="B6" s="97"/>
    </row>
    <row r="7" spans="1:2">
      <c r="A7" s="94" t="s">
        <v>440</v>
      </c>
      <c r="B7" s="97"/>
    </row>
    <row r="8" spans="1:2">
      <c r="A8" s="85" t="s">
        <v>441</v>
      </c>
      <c r="B8" s="91">
        <v>626460.45218999998</v>
      </c>
    </row>
    <row r="9" spans="1:2">
      <c r="A9" s="94"/>
      <c r="B9" s="95"/>
    </row>
    <row r="10" spans="1:2">
      <c r="A10" s="103" t="s">
        <v>442</v>
      </c>
      <c r="B10" s="104"/>
    </row>
    <row r="11" spans="1:2">
      <c r="A11" s="85" t="s">
        <v>443</v>
      </c>
      <c r="B11" s="104">
        <v>292348.211022</v>
      </c>
    </row>
    <row r="12" spans="1:2">
      <c r="A12" s="85" t="s">
        <v>444</v>
      </c>
      <c r="B12" s="104">
        <v>348033.58455000003</v>
      </c>
    </row>
    <row r="13" spans="1:2">
      <c r="A13" s="85" t="s">
        <v>445</v>
      </c>
      <c r="B13" s="104">
        <v>348033.58455000003</v>
      </c>
    </row>
    <row r="14" spans="1:2">
      <c r="A14" s="86" t="s">
        <v>446</v>
      </c>
      <c r="B14" s="89">
        <v>626460.45218999998</v>
      </c>
    </row>
    <row r="15" spans="1:2">
      <c r="A15" s="94" t="s">
        <v>447</v>
      </c>
      <c r="B15" s="105">
        <v>1614875.832312</v>
      </c>
    </row>
    <row r="16" spans="1:2">
      <c r="A16" s="94"/>
      <c r="B16" s="105"/>
    </row>
    <row r="17" spans="1:4">
      <c r="A17" s="85" t="s">
        <v>448</v>
      </c>
      <c r="B17" s="88">
        <v>2241336.2845020001</v>
      </c>
    </row>
    <row r="18" spans="1:4">
      <c r="A18" s="85" t="s">
        <v>449</v>
      </c>
      <c r="B18" s="88">
        <v>630474.16249799961</v>
      </c>
      <c r="C18" s="88"/>
      <c r="D18" s="88"/>
    </row>
    <row r="19" spans="1:4">
      <c r="B19" s="97"/>
    </row>
    <row r="21" spans="1:4">
      <c r="A21" s="106" t="s">
        <v>9</v>
      </c>
      <c r="B21" s="107">
        <v>0.23566578928309348</v>
      </c>
    </row>
    <row r="22" spans="1:4">
      <c r="A22" s="106" t="s">
        <v>10</v>
      </c>
      <c r="B22" s="107">
        <v>0.21384560478906228</v>
      </c>
    </row>
    <row r="23" spans="1:4" ht="13.5" thickBot="1">
      <c r="A23" s="108" t="s">
        <v>450</v>
      </c>
      <c r="B23" s="109">
        <v>0.20628831343339965</v>
      </c>
    </row>
    <row r="25" spans="1:4">
      <c r="A25" s="170" t="s">
        <v>172</v>
      </c>
    </row>
    <row r="27" spans="1:4">
      <c r="A27" s="227"/>
    </row>
  </sheetData>
  <hyperlinks>
    <hyperlink ref="A1" location="Innholdsfortegnelse!A1" display="Innholdsfortegnelse" xr:uid="{745D6739-DECC-4AA1-8692-8E9701226D2D}"/>
  </hyperlinks>
  <printOptions horizontalCentered="1"/>
  <pageMargins left="0.74803149606299213" right="0.70866141732283472" top="0.78740157480314965" bottom="0.70866141732283472" header="0.51181102362204722" footer="0.51181102362204722"/>
  <pageSetup paperSize="9" scale="73" orientation="portrait" r:id="rId1"/>
  <headerFooter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E598A-A002-4577-A8B9-818C2ACB99C1}">
  <sheetPr>
    <pageSetUpPr fitToPage="1"/>
  </sheetPr>
  <dimension ref="A1:IS52"/>
  <sheetViews>
    <sheetView zoomScaleNormal="100" workbookViewId="0">
      <selection activeCell="C35" sqref="C35"/>
    </sheetView>
  </sheetViews>
  <sheetFormatPr baseColWidth="10" defaultColWidth="9.140625" defaultRowHeight="12.75"/>
  <cols>
    <col min="1" max="1" width="3.7109375" style="238" customWidth="1"/>
    <col min="2" max="2" width="71.5703125" style="238" customWidth="1"/>
    <col min="3" max="5" width="37.7109375" style="239" customWidth="1"/>
    <col min="6" max="6" width="34.7109375" style="238" customWidth="1"/>
    <col min="7" max="253" width="9.140625" style="238"/>
    <col min="254" max="16384" width="9.140625" style="240"/>
  </cols>
  <sheetData>
    <row r="1" spans="1:6">
      <c r="B1" s="226" t="s">
        <v>28</v>
      </c>
    </row>
    <row r="3" spans="1:6" ht="20.25">
      <c r="A3" s="241" t="s">
        <v>174</v>
      </c>
      <c r="B3" s="242"/>
      <c r="C3" s="243"/>
      <c r="D3" s="243"/>
      <c r="E3" s="243"/>
      <c r="F3" s="242"/>
    </row>
    <row r="4" spans="1:6">
      <c r="A4" s="242" t="s">
        <v>175</v>
      </c>
      <c r="B4" s="242"/>
      <c r="C4" s="243"/>
      <c r="D4" s="243"/>
      <c r="E4" s="243"/>
      <c r="F4" s="242"/>
    </row>
    <row r="5" spans="1:6">
      <c r="A5" s="242"/>
      <c r="B5" s="242"/>
      <c r="C5" s="243"/>
      <c r="D5" s="243"/>
      <c r="E5" s="243"/>
      <c r="F5" s="243"/>
    </row>
    <row r="6" spans="1:6" ht="30" customHeight="1">
      <c r="A6" s="290" t="s">
        <v>455</v>
      </c>
      <c r="B6" s="291"/>
      <c r="C6" s="291"/>
      <c r="D6" s="291"/>
      <c r="E6" s="291"/>
      <c r="F6" s="291"/>
    </row>
    <row r="7" spans="1:6">
      <c r="A7" s="244">
        <v>1</v>
      </c>
      <c r="B7" s="244" t="s">
        <v>115</v>
      </c>
      <c r="C7" s="245" t="s">
        <v>176</v>
      </c>
      <c r="D7" s="245" t="s">
        <v>176</v>
      </c>
      <c r="E7" s="246" t="s">
        <v>176</v>
      </c>
    </row>
    <row r="8" spans="1:6">
      <c r="A8" s="244">
        <v>2</v>
      </c>
      <c r="B8" s="244" t="s">
        <v>177</v>
      </c>
      <c r="C8" s="245" t="s">
        <v>178</v>
      </c>
      <c r="D8" s="246" t="s">
        <v>469</v>
      </c>
      <c r="E8" s="246" t="s">
        <v>470</v>
      </c>
    </row>
    <row r="9" spans="1:6">
      <c r="A9" s="244">
        <v>3</v>
      </c>
      <c r="B9" s="244" t="s">
        <v>116</v>
      </c>
      <c r="C9" s="245" t="s">
        <v>179</v>
      </c>
      <c r="D9" s="245" t="s">
        <v>179</v>
      </c>
      <c r="E9" s="245" t="s">
        <v>179</v>
      </c>
    </row>
    <row r="10" spans="1:6">
      <c r="A10" s="244"/>
      <c r="B10" s="247" t="s">
        <v>117</v>
      </c>
      <c r="C10" s="248"/>
      <c r="D10" s="249"/>
      <c r="E10" s="249"/>
    </row>
    <row r="11" spans="1:6">
      <c r="A11" s="244">
        <v>4</v>
      </c>
      <c r="B11" s="244" t="s">
        <v>118</v>
      </c>
      <c r="C11" s="245" t="s">
        <v>120</v>
      </c>
      <c r="D11" s="246" t="s">
        <v>119</v>
      </c>
      <c r="E11" s="246" t="s">
        <v>119</v>
      </c>
    </row>
    <row r="12" spans="1:6">
      <c r="A12" s="244">
        <v>5</v>
      </c>
      <c r="B12" s="244" t="s">
        <v>121</v>
      </c>
      <c r="C12" s="245" t="s">
        <v>120</v>
      </c>
      <c r="D12" s="246" t="s">
        <v>119</v>
      </c>
      <c r="E12" s="246" t="s">
        <v>119</v>
      </c>
    </row>
    <row r="13" spans="1:6">
      <c r="A13" s="244">
        <v>6</v>
      </c>
      <c r="B13" s="244" t="s">
        <v>122</v>
      </c>
      <c r="C13" s="245" t="s">
        <v>180</v>
      </c>
      <c r="D13" s="245" t="s">
        <v>180</v>
      </c>
      <c r="E13" s="245" t="s">
        <v>180</v>
      </c>
    </row>
    <row r="14" spans="1:6">
      <c r="A14" s="244">
        <v>7</v>
      </c>
      <c r="B14" s="244" t="s">
        <v>123</v>
      </c>
      <c r="C14" s="250" t="s">
        <v>124</v>
      </c>
      <c r="D14" s="250" t="s">
        <v>91</v>
      </c>
      <c r="E14" s="250" t="s">
        <v>91</v>
      </c>
    </row>
    <row r="15" spans="1:6">
      <c r="A15" s="244">
        <v>8</v>
      </c>
      <c r="B15" s="244" t="s">
        <v>125</v>
      </c>
      <c r="C15" s="251">
        <v>101.48050000000001</v>
      </c>
      <c r="D15" s="252" t="s">
        <v>181</v>
      </c>
      <c r="E15" s="252" t="s">
        <v>182</v>
      </c>
    </row>
    <row r="16" spans="1:6">
      <c r="A16" s="244">
        <v>9</v>
      </c>
      <c r="B16" s="244" t="s">
        <v>126</v>
      </c>
      <c r="C16" s="253" t="s">
        <v>181</v>
      </c>
      <c r="D16" s="253" t="s">
        <v>181</v>
      </c>
      <c r="E16" s="246" t="s">
        <v>182</v>
      </c>
    </row>
    <row r="17" spans="1:5">
      <c r="A17" s="254" t="s">
        <v>127</v>
      </c>
      <c r="B17" s="244" t="s">
        <v>128</v>
      </c>
      <c r="C17" s="253" t="s">
        <v>183</v>
      </c>
      <c r="D17" s="253" t="s">
        <v>183</v>
      </c>
      <c r="E17" s="253" t="s">
        <v>183</v>
      </c>
    </row>
    <row r="18" spans="1:5">
      <c r="A18" s="254" t="s">
        <v>129</v>
      </c>
      <c r="B18" s="244" t="s">
        <v>130</v>
      </c>
      <c r="C18" s="253" t="s">
        <v>184</v>
      </c>
      <c r="D18" s="253" t="s">
        <v>184</v>
      </c>
      <c r="E18" s="253" t="s">
        <v>184</v>
      </c>
    </row>
    <row r="19" spans="1:5">
      <c r="A19" s="244">
        <v>10</v>
      </c>
      <c r="B19" s="244" t="s">
        <v>131</v>
      </c>
      <c r="C19" s="253" t="s">
        <v>185</v>
      </c>
      <c r="D19" s="253" t="s">
        <v>185</v>
      </c>
      <c r="E19" s="253" t="s">
        <v>185</v>
      </c>
    </row>
    <row r="20" spans="1:5">
      <c r="A20" s="244">
        <v>11</v>
      </c>
      <c r="B20" s="244" t="s">
        <v>132</v>
      </c>
      <c r="C20" s="255">
        <v>43567</v>
      </c>
      <c r="D20" s="256">
        <v>44524</v>
      </c>
      <c r="E20" s="256">
        <v>44889</v>
      </c>
    </row>
    <row r="21" spans="1:5">
      <c r="A21" s="244">
        <v>12</v>
      </c>
      <c r="B21" s="244" t="s">
        <v>133</v>
      </c>
      <c r="C21" s="253" t="s">
        <v>135</v>
      </c>
      <c r="D21" s="253" t="s">
        <v>134</v>
      </c>
      <c r="E21" s="253" t="s">
        <v>134</v>
      </c>
    </row>
    <row r="22" spans="1:5">
      <c r="A22" s="244">
        <v>13</v>
      </c>
      <c r="B22" s="244" t="s">
        <v>136</v>
      </c>
      <c r="C22" s="255" t="s">
        <v>186</v>
      </c>
      <c r="D22" s="256">
        <v>48176</v>
      </c>
      <c r="E22" s="256">
        <v>48634</v>
      </c>
    </row>
    <row r="23" spans="1:5">
      <c r="A23" s="244">
        <v>14</v>
      </c>
      <c r="B23" s="244" t="s">
        <v>137</v>
      </c>
      <c r="C23" s="253" t="s">
        <v>108</v>
      </c>
      <c r="D23" s="253" t="s">
        <v>108</v>
      </c>
      <c r="E23" s="246" t="s">
        <v>108</v>
      </c>
    </row>
    <row r="24" spans="1:5" ht="76.5">
      <c r="A24" s="244">
        <v>15</v>
      </c>
      <c r="B24" s="244" t="s">
        <v>138</v>
      </c>
      <c r="C24" s="257" t="s">
        <v>187</v>
      </c>
      <c r="D24" s="257" t="s">
        <v>471</v>
      </c>
      <c r="E24" s="257" t="s">
        <v>472</v>
      </c>
    </row>
    <row r="25" spans="1:5" ht="25.5">
      <c r="A25" s="258">
        <v>16</v>
      </c>
      <c r="B25" s="258" t="s">
        <v>139</v>
      </c>
      <c r="C25" s="259" t="s">
        <v>188</v>
      </c>
      <c r="D25" s="259" t="s">
        <v>473</v>
      </c>
      <c r="E25" s="259"/>
    </row>
    <row r="26" spans="1:5">
      <c r="A26" s="258"/>
      <c r="B26" s="260" t="s">
        <v>140</v>
      </c>
      <c r="C26" s="261"/>
      <c r="D26" s="261"/>
      <c r="E26" s="261"/>
    </row>
    <row r="27" spans="1:5">
      <c r="A27" s="258">
        <v>17</v>
      </c>
      <c r="B27" s="258" t="s">
        <v>141</v>
      </c>
      <c r="C27" s="253" t="s">
        <v>142</v>
      </c>
      <c r="D27" s="253" t="s">
        <v>142</v>
      </c>
      <c r="E27" s="253" t="s">
        <v>142</v>
      </c>
    </row>
    <row r="28" spans="1:5">
      <c r="A28" s="258">
        <v>18</v>
      </c>
      <c r="B28" s="258" t="s">
        <v>143</v>
      </c>
      <c r="C28" s="259" t="s">
        <v>189</v>
      </c>
      <c r="D28" s="259" t="s">
        <v>474</v>
      </c>
      <c r="E28" s="259" t="s">
        <v>475</v>
      </c>
    </row>
    <row r="29" spans="1:5">
      <c r="A29" s="258">
        <v>19</v>
      </c>
      <c r="B29" s="258" t="s">
        <v>190</v>
      </c>
      <c r="C29" s="253" t="s">
        <v>144</v>
      </c>
      <c r="D29" s="253" t="s">
        <v>144</v>
      </c>
      <c r="E29" s="253" t="s">
        <v>144</v>
      </c>
    </row>
    <row r="30" spans="1:5">
      <c r="A30" s="262" t="s">
        <v>145</v>
      </c>
      <c r="B30" s="258" t="s">
        <v>146</v>
      </c>
      <c r="C30" s="253" t="s">
        <v>192</v>
      </c>
      <c r="D30" s="253" t="s">
        <v>144</v>
      </c>
      <c r="E30" s="253" t="s">
        <v>144</v>
      </c>
    </row>
    <row r="31" spans="1:5">
      <c r="A31" s="262" t="s">
        <v>147</v>
      </c>
      <c r="B31" s="258" t="s">
        <v>148</v>
      </c>
      <c r="C31" s="253" t="s">
        <v>192</v>
      </c>
      <c r="D31" s="253" t="s">
        <v>144</v>
      </c>
      <c r="E31" s="253" t="s">
        <v>144</v>
      </c>
    </row>
    <row r="32" spans="1:5">
      <c r="A32" s="258">
        <v>21</v>
      </c>
      <c r="B32" s="258" t="s">
        <v>149</v>
      </c>
      <c r="C32" s="253" t="s">
        <v>144</v>
      </c>
      <c r="D32" s="253" t="s">
        <v>144</v>
      </c>
      <c r="E32" s="253" t="s">
        <v>144</v>
      </c>
    </row>
    <row r="33" spans="1:5">
      <c r="A33" s="258">
        <v>22</v>
      </c>
      <c r="B33" s="258" t="s">
        <v>150</v>
      </c>
      <c r="C33" s="253" t="s">
        <v>476</v>
      </c>
      <c r="D33" s="253" t="s">
        <v>193</v>
      </c>
      <c r="E33" s="253" t="s">
        <v>193</v>
      </c>
    </row>
    <row r="34" spans="1:5">
      <c r="A34" s="258">
        <v>23</v>
      </c>
      <c r="B34" s="258" t="s">
        <v>151</v>
      </c>
      <c r="C34" s="253" t="s">
        <v>477</v>
      </c>
      <c r="D34" s="253" t="s">
        <v>477</v>
      </c>
      <c r="E34" s="253" t="s">
        <v>477</v>
      </c>
    </row>
    <row r="35" spans="1:5">
      <c r="A35" s="258">
        <v>24</v>
      </c>
      <c r="B35" s="258" t="s">
        <v>152</v>
      </c>
      <c r="C35" s="253" t="s">
        <v>191</v>
      </c>
      <c r="D35" s="253" t="s">
        <v>191</v>
      </c>
      <c r="E35" s="253" t="s">
        <v>191</v>
      </c>
    </row>
    <row r="36" spans="1:5">
      <c r="A36" s="258">
        <v>25</v>
      </c>
      <c r="B36" s="258" t="s">
        <v>153</v>
      </c>
      <c r="C36" s="253" t="s">
        <v>191</v>
      </c>
      <c r="D36" s="253" t="s">
        <v>191</v>
      </c>
      <c r="E36" s="253" t="s">
        <v>191</v>
      </c>
    </row>
    <row r="37" spans="1:5">
      <c r="A37" s="258">
        <v>26</v>
      </c>
      <c r="B37" s="258" t="s">
        <v>154</v>
      </c>
      <c r="C37" s="253" t="s">
        <v>191</v>
      </c>
      <c r="D37" s="253" t="s">
        <v>191</v>
      </c>
      <c r="E37" s="253" t="s">
        <v>191</v>
      </c>
    </row>
    <row r="38" spans="1:5">
      <c r="A38" s="258">
        <v>27</v>
      </c>
      <c r="B38" s="258" t="s">
        <v>155</v>
      </c>
      <c r="C38" s="253" t="s">
        <v>191</v>
      </c>
      <c r="D38" s="253" t="s">
        <v>191</v>
      </c>
      <c r="E38" s="253" t="s">
        <v>191</v>
      </c>
    </row>
    <row r="39" spans="1:5">
      <c r="A39" s="258">
        <v>28</v>
      </c>
      <c r="B39" s="258" t="s">
        <v>156</v>
      </c>
      <c r="C39" s="253" t="s">
        <v>191</v>
      </c>
      <c r="D39" s="253" t="s">
        <v>191</v>
      </c>
      <c r="E39" s="253" t="s">
        <v>191</v>
      </c>
    </row>
    <row r="40" spans="1:5">
      <c r="A40" s="258">
        <v>29</v>
      </c>
      <c r="B40" s="258" t="s">
        <v>157</v>
      </c>
      <c r="C40" s="253" t="s">
        <v>191</v>
      </c>
      <c r="D40" s="253" t="s">
        <v>191</v>
      </c>
      <c r="E40" s="253" t="s">
        <v>191</v>
      </c>
    </row>
    <row r="41" spans="1:5">
      <c r="A41" s="258">
        <v>30</v>
      </c>
      <c r="B41" s="258" t="s">
        <v>158</v>
      </c>
      <c r="C41" s="259" t="s">
        <v>108</v>
      </c>
      <c r="D41" s="253" t="s">
        <v>108</v>
      </c>
      <c r="E41" s="253" t="s">
        <v>108</v>
      </c>
    </row>
    <row r="42" spans="1:5" ht="25.5">
      <c r="A42" s="258">
        <v>31</v>
      </c>
      <c r="B42" s="258" t="s">
        <v>159</v>
      </c>
      <c r="C42" s="259" t="s">
        <v>194</v>
      </c>
      <c r="D42" s="259" t="s">
        <v>194</v>
      </c>
      <c r="E42" s="259" t="s">
        <v>194</v>
      </c>
    </row>
    <row r="43" spans="1:5">
      <c r="A43" s="258">
        <v>32</v>
      </c>
      <c r="B43" s="258" t="s">
        <v>160</v>
      </c>
      <c r="C43" s="253" t="s">
        <v>161</v>
      </c>
      <c r="D43" s="253" t="s">
        <v>161</v>
      </c>
      <c r="E43" s="253" t="s">
        <v>161</v>
      </c>
    </row>
    <row r="44" spans="1:5">
      <c r="A44" s="258">
        <v>33</v>
      </c>
      <c r="B44" s="258" t="s">
        <v>162</v>
      </c>
      <c r="C44" s="253" t="s">
        <v>195</v>
      </c>
      <c r="D44" s="253" t="s">
        <v>195</v>
      </c>
      <c r="E44" s="253" t="s">
        <v>195</v>
      </c>
    </row>
    <row r="45" spans="1:5" ht="63.75">
      <c r="A45" s="258">
        <v>34</v>
      </c>
      <c r="B45" s="258" t="s">
        <v>163</v>
      </c>
      <c r="C45" s="259" t="s">
        <v>196</v>
      </c>
      <c r="D45" s="259" t="s">
        <v>196</v>
      </c>
      <c r="E45" s="259" t="s">
        <v>196</v>
      </c>
    </row>
    <row r="46" spans="1:5">
      <c r="A46" s="258">
        <v>35</v>
      </c>
      <c r="B46" s="258" t="s">
        <v>197</v>
      </c>
      <c r="C46" s="253" t="s">
        <v>119</v>
      </c>
      <c r="D46" s="253" t="s">
        <v>119</v>
      </c>
      <c r="E46" s="253" t="s">
        <v>119</v>
      </c>
    </row>
    <row r="47" spans="1:5">
      <c r="A47" s="258">
        <v>36</v>
      </c>
      <c r="B47" s="258" t="s">
        <v>164</v>
      </c>
      <c r="C47" s="253" t="s">
        <v>144</v>
      </c>
      <c r="D47" s="253" t="s">
        <v>144</v>
      </c>
      <c r="E47" s="253" t="s">
        <v>144</v>
      </c>
    </row>
    <row r="48" spans="1:5">
      <c r="A48" s="258">
        <v>37</v>
      </c>
      <c r="B48" s="258" t="s">
        <v>165</v>
      </c>
      <c r="C48" s="253" t="s">
        <v>191</v>
      </c>
      <c r="D48" s="253" t="s">
        <v>191</v>
      </c>
      <c r="E48" s="253" t="s">
        <v>191</v>
      </c>
    </row>
    <row r="49" spans="1:6">
      <c r="A49" s="292" t="s">
        <v>198</v>
      </c>
      <c r="B49" s="293"/>
      <c r="C49" s="293"/>
      <c r="D49" s="293"/>
      <c r="E49" s="293"/>
      <c r="F49" s="294"/>
    </row>
    <row r="50" spans="1:6">
      <c r="A50" s="242"/>
      <c r="B50" s="242"/>
      <c r="C50" s="243"/>
      <c r="D50" s="243"/>
      <c r="E50" s="243"/>
      <c r="F50" s="242"/>
    </row>
    <row r="51" spans="1:6">
      <c r="A51" s="242"/>
      <c r="B51" s="242"/>
      <c r="C51" s="243"/>
      <c r="D51" s="243"/>
      <c r="E51" s="243"/>
      <c r="F51" s="242"/>
    </row>
    <row r="52" spans="1:6">
      <c r="B52" s="263" t="s">
        <v>478</v>
      </c>
    </row>
  </sheetData>
  <mergeCells count="2">
    <mergeCell ref="A6:F6"/>
    <mergeCell ref="A49:F49"/>
  </mergeCells>
  <hyperlinks>
    <hyperlink ref="B1" location="Innholdsfortegnelse!A1" display="Innholdsfortegnelse" xr:uid="{9EBC3E7B-D21A-42D5-82E5-88068D2F68DA}"/>
  </hyperlink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A336E-DC53-4E13-B029-2AA86951CC5F}">
  <sheetPr>
    <pageSetUpPr fitToPage="1"/>
  </sheetPr>
  <dimension ref="A1:R14"/>
  <sheetViews>
    <sheetView showGridLines="0" workbookViewId="0">
      <selection activeCell="B1" sqref="B1:B1048576"/>
    </sheetView>
  </sheetViews>
  <sheetFormatPr baseColWidth="10" defaultRowHeight="15"/>
  <cols>
    <col min="1" max="1" width="80.28515625" style="98" customWidth="1"/>
    <col min="2" max="18" width="13.85546875" style="98" customWidth="1"/>
    <col min="19" max="265" width="9.140625" style="98" customWidth="1"/>
    <col min="266" max="16384" width="11.42578125" style="98"/>
  </cols>
  <sheetData>
    <row r="1" spans="1:18">
      <c r="A1" s="226" t="s">
        <v>28</v>
      </c>
    </row>
    <row r="3" spans="1:18" s="31" customFormat="1" ht="25.5">
      <c r="A3" s="118" t="s">
        <v>433</v>
      </c>
      <c r="B3" s="119" t="s">
        <v>483</v>
      </c>
      <c r="C3" s="119" t="s">
        <v>481</v>
      </c>
      <c r="D3" s="119" t="s">
        <v>480</v>
      </c>
      <c r="E3" s="119" t="s">
        <v>479</v>
      </c>
      <c r="F3" s="119" t="s">
        <v>468</v>
      </c>
      <c r="G3" s="119" t="s">
        <v>467</v>
      </c>
      <c r="H3" s="119" t="s">
        <v>466</v>
      </c>
      <c r="I3" s="119" t="s">
        <v>465</v>
      </c>
      <c r="J3" s="119" t="s">
        <v>464</v>
      </c>
      <c r="K3" s="119" t="s">
        <v>463</v>
      </c>
      <c r="L3" s="119" t="s">
        <v>456</v>
      </c>
      <c r="M3" s="119" t="s">
        <v>462</v>
      </c>
      <c r="N3" s="119" t="s">
        <v>457</v>
      </c>
      <c r="O3" s="119" t="s">
        <v>458</v>
      </c>
      <c r="P3" s="119" t="s">
        <v>459</v>
      </c>
      <c r="Q3" s="119" t="s">
        <v>460</v>
      </c>
      <c r="R3" s="119" t="s">
        <v>461</v>
      </c>
    </row>
    <row r="4" spans="1:18" s="31" customFormat="1">
      <c r="A4" s="123" t="s">
        <v>205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>
      <c r="A5" s="209" t="s">
        <v>6</v>
      </c>
      <c r="B5" s="99">
        <v>2977.147379</v>
      </c>
      <c r="C5" s="99">
        <v>2775</v>
      </c>
      <c r="D5" s="99">
        <v>2774.9244399999998</v>
      </c>
      <c r="E5" s="99">
        <v>2796.4485920000002</v>
      </c>
      <c r="F5" s="99">
        <v>2803.6189039999999</v>
      </c>
      <c r="G5" s="99">
        <v>2640.9</v>
      </c>
      <c r="H5" s="99">
        <v>2650.6</v>
      </c>
      <c r="I5" s="99">
        <v>2677.3</v>
      </c>
      <c r="J5" s="99">
        <v>2732.6309999999999</v>
      </c>
      <c r="K5" s="99">
        <v>2606.4669119999999</v>
      </c>
      <c r="L5" s="99">
        <v>2612.2364779999998</v>
      </c>
      <c r="M5" s="99">
        <v>2619.5334039999998</v>
      </c>
      <c r="N5" s="99">
        <v>2623.6813876419301</v>
      </c>
      <c r="O5" s="99">
        <v>2512.8670000000002</v>
      </c>
      <c r="P5" s="99">
        <v>2517.3967769999999</v>
      </c>
      <c r="Q5" s="99">
        <v>2514.2211197120801</v>
      </c>
      <c r="R5" s="99">
        <v>2524.344960807</v>
      </c>
    </row>
    <row r="6" spans="1:18">
      <c r="A6" s="210" t="s">
        <v>434</v>
      </c>
      <c r="B6" s="100">
        <v>1.4</v>
      </c>
      <c r="C6" s="100">
        <v>4.9000000000000004</v>
      </c>
      <c r="D6" s="100">
        <v>6.8596870000000001</v>
      </c>
      <c r="E6" s="100">
        <v>1.6461460000000001</v>
      </c>
      <c r="F6" s="100">
        <v>1.5371779999999999</v>
      </c>
      <c r="G6" s="100">
        <v>4.9000000000000004</v>
      </c>
      <c r="H6" s="100"/>
      <c r="I6" s="100"/>
      <c r="J6" s="100">
        <v>0</v>
      </c>
      <c r="K6" s="100">
        <v>0</v>
      </c>
      <c r="L6" s="100">
        <v>1.162371</v>
      </c>
      <c r="M6" s="100">
        <v>0.80433299999999996</v>
      </c>
      <c r="N6" s="100">
        <v>0</v>
      </c>
      <c r="O6" s="100">
        <v>5.2728140000000003</v>
      </c>
      <c r="P6" s="100">
        <v>8.2392009999999996</v>
      </c>
      <c r="Q6" s="100">
        <v>6.335045</v>
      </c>
      <c r="R6" s="100">
        <v>0</v>
      </c>
    </row>
    <row r="7" spans="1:18">
      <c r="A7" s="210" t="s">
        <v>435</v>
      </c>
      <c r="B7" s="100">
        <v>5.4</v>
      </c>
      <c r="C7" s="100">
        <v>2.8</v>
      </c>
      <c r="D7" s="100">
        <v>2.8367360000000001</v>
      </c>
      <c r="E7" s="100">
        <v>6.4103430000000001</v>
      </c>
      <c r="F7" s="100">
        <v>6.2542879999999998</v>
      </c>
      <c r="G7" s="100">
        <v>2.2999999999999998</v>
      </c>
      <c r="H7" s="100">
        <v>9.3000000000000007</v>
      </c>
      <c r="I7" s="100">
        <v>7.5</v>
      </c>
      <c r="J7" s="100">
        <v>5.5913440000000003</v>
      </c>
      <c r="K7" s="100">
        <v>4.7561</v>
      </c>
      <c r="L7" s="100">
        <v>4.9600119999999999</v>
      </c>
      <c r="M7" s="100">
        <v>5.1138110000000001</v>
      </c>
      <c r="N7" s="100">
        <v>5.1205999999999996</v>
      </c>
      <c r="O7" s="100">
        <v>5.8333500000000003</v>
      </c>
      <c r="P7" s="100">
        <v>4.3704400000000003</v>
      </c>
      <c r="Q7" s="100">
        <v>5.0568499999999998</v>
      </c>
      <c r="R7" s="100">
        <v>4.2535999999999996</v>
      </c>
    </row>
    <row r="8" spans="1:18">
      <c r="A8" s="210" t="s">
        <v>436</v>
      </c>
      <c r="B8" s="100">
        <v>899.4</v>
      </c>
      <c r="C8" s="100">
        <v>993.9</v>
      </c>
      <c r="D8" s="100">
        <v>1166.1360569999999</v>
      </c>
      <c r="E8" s="100">
        <v>940.44162600000004</v>
      </c>
      <c r="F8" s="100">
        <v>931.96992799999998</v>
      </c>
      <c r="G8" s="100">
        <v>994.6</v>
      </c>
      <c r="H8" s="100">
        <v>1008</v>
      </c>
      <c r="I8" s="100">
        <v>1021.2</v>
      </c>
      <c r="J8" s="100">
        <v>1005.253215</v>
      </c>
      <c r="K8" s="100">
        <v>987.29900499999997</v>
      </c>
      <c r="L8" s="100">
        <v>1018.310954</v>
      </c>
      <c r="M8" s="100">
        <v>959.12780999999995</v>
      </c>
      <c r="N8" s="100">
        <v>982.80742125999996</v>
      </c>
      <c r="O8" s="100">
        <v>942.75375803999998</v>
      </c>
      <c r="P8" s="100">
        <v>973.90155635999997</v>
      </c>
      <c r="Q8" s="100">
        <v>934.83356169000001</v>
      </c>
      <c r="R8" s="100">
        <v>878.08776980000005</v>
      </c>
    </row>
    <row r="9" spans="1:18">
      <c r="A9" s="210" t="s">
        <v>437</v>
      </c>
      <c r="B9" s="100">
        <v>29481.8</v>
      </c>
      <c r="C9" s="100">
        <v>29093.9</v>
      </c>
      <c r="D9" s="100">
        <v>28796.740882999999</v>
      </c>
      <c r="E9" s="100">
        <v>28617.540497999998</v>
      </c>
      <c r="F9" s="100">
        <v>29046.520047000002</v>
      </c>
      <c r="G9" s="100">
        <v>30716.3</v>
      </c>
      <c r="H9" s="100">
        <v>31131.9</v>
      </c>
      <c r="I9" s="100">
        <v>31200.1</v>
      </c>
      <c r="J9" s="100">
        <v>30788.66073</v>
      </c>
      <c r="K9" s="100">
        <v>30392.5</v>
      </c>
      <c r="L9" s="100">
        <v>30006.424472999999</v>
      </c>
      <c r="M9" s="100">
        <v>29938.018272000001</v>
      </c>
      <c r="N9" s="100">
        <v>29892.978039185498</v>
      </c>
      <c r="O9" s="100">
        <v>29955.36261896</v>
      </c>
      <c r="P9" s="100">
        <v>28187.859479080002</v>
      </c>
      <c r="Q9" s="100">
        <v>27500.628373830001</v>
      </c>
      <c r="R9" s="100">
        <v>26719.360425340001</v>
      </c>
    </row>
    <row r="10" spans="1:18">
      <c r="A10" s="210" t="s">
        <v>438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>
        <v>0</v>
      </c>
      <c r="M10" s="100"/>
      <c r="N10" s="100"/>
      <c r="O10" s="100"/>
      <c r="P10" s="100"/>
      <c r="Q10" s="100"/>
      <c r="R10" s="100">
        <v>0</v>
      </c>
    </row>
    <row r="11" spans="1:18">
      <c r="A11" s="209" t="s">
        <v>439</v>
      </c>
      <c r="B11" s="99">
        <v>30388</v>
      </c>
      <c r="C11" s="99">
        <v>30095.599999999999</v>
      </c>
      <c r="D11" s="99">
        <v>29972.573363</v>
      </c>
      <c r="E11" s="99">
        <v>29566.038613000001</v>
      </c>
      <c r="F11" s="99">
        <v>29986.281441000003</v>
      </c>
      <c r="G11" s="99">
        <v>31718.1</v>
      </c>
      <c r="H11" s="99">
        <v>32149.200000000001</v>
      </c>
      <c r="I11" s="99">
        <v>32228.799999999999</v>
      </c>
      <c r="J11" s="99">
        <v>31799.505289000001</v>
      </c>
      <c r="K11" s="99">
        <v>31384.555104999999</v>
      </c>
      <c r="L11" s="99">
        <v>31030.857809999998</v>
      </c>
      <c r="M11" s="99">
        <v>30903.064226000002</v>
      </c>
      <c r="N11" s="99">
        <v>30880.906060445497</v>
      </c>
      <c r="O11" s="99">
        <v>30909.222540999999</v>
      </c>
      <c r="P11" s="99">
        <v>29174.370676440001</v>
      </c>
      <c r="Q11" s="99">
        <v>28446.853830520002</v>
      </c>
      <c r="R11" s="99">
        <v>27601.701795140001</v>
      </c>
    </row>
    <row r="12" spans="1:18">
      <c r="A12" s="209" t="s">
        <v>31</v>
      </c>
      <c r="B12" s="101">
        <v>9.7971152395682506E-2</v>
      </c>
      <c r="C12" s="101">
        <v>9.2200000000000004E-2</v>
      </c>
      <c r="D12" s="101">
        <v>9.2582121874978482E-2</v>
      </c>
      <c r="E12" s="101">
        <v>9.4583134000590111E-2</v>
      </c>
      <c r="F12" s="101">
        <v>9.3496718141470994E-2</v>
      </c>
      <c r="G12" s="101">
        <v>8.3261607725557338E-2</v>
      </c>
      <c r="H12" s="101">
        <v>8.2446841601035173E-2</v>
      </c>
      <c r="I12" s="101">
        <v>8.3071662612321906E-2</v>
      </c>
      <c r="J12" s="101">
        <v>8.5933129310199183E-2</v>
      </c>
      <c r="K12" s="101">
        <v>8.3049350334258948E-2</v>
      </c>
      <c r="L12" s="101">
        <v>8.4181897064997707E-2</v>
      </c>
      <c r="M12" s="101">
        <v>8.4766137909265321E-2</v>
      </c>
      <c r="N12" s="101">
        <v>8.4961282629026594E-2</v>
      </c>
      <c r="O12" s="101">
        <v>8.1298292011931728E-2</v>
      </c>
      <c r="P12" s="101">
        <v>8.6287954757253565E-2</v>
      </c>
      <c r="Q12" s="101">
        <v>8.8383099751250097E-2</v>
      </c>
      <c r="R12" s="101">
        <v>9.1456134826131505E-2</v>
      </c>
    </row>
    <row r="14" spans="1:18">
      <c r="A14" s="170" t="s">
        <v>172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>
        <v>42369</v>
      </c>
      <c r="M14" s="102">
        <v>42369</v>
      </c>
    </row>
  </sheetData>
  <hyperlinks>
    <hyperlink ref="A1" location="Innholdsfortegnelse!A1" display="Innholdsfortegnelse" xr:uid="{FBA62977-E841-4C79-895A-88C6DC266CF5}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1</vt:i4>
      </vt:variant>
    </vt:vector>
  </HeadingPairs>
  <TitlesOfParts>
    <vt:vector size="13" baseType="lpstr">
      <vt:lpstr>Innholdsfortegnelse</vt:lpstr>
      <vt:lpstr>1-KM1 oppsumm</vt:lpstr>
      <vt:lpstr>2 konsolidering</vt:lpstr>
      <vt:lpstr>3. Sammenheng EK-ansv.kap</vt:lpstr>
      <vt:lpstr>4. ansv.kapital</vt:lpstr>
      <vt:lpstr>5 - kapitalkrav OV1</vt:lpstr>
      <vt:lpstr>6 - kapitaldekning</vt:lpstr>
      <vt:lpstr>7. avtalevilkår fondsobl m. </vt:lpstr>
      <vt:lpstr>8 Uvektet EK andel</vt:lpstr>
      <vt:lpstr>9 LCR</vt:lpstr>
      <vt:lpstr>10 NSFR</vt:lpstr>
      <vt:lpstr>11 Sikkerhetsstilte eiendeler</vt:lpstr>
      <vt:lpstr>'6 - kapitaldekning'!Utskriftsområde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Åsmund Vinje</cp:lastModifiedBy>
  <cp:lastPrinted>2018-10-16T11:31:51Z</cp:lastPrinted>
  <dcterms:created xsi:type="dcterms:W3CDTF">2016-02-09T07:10:50Z</dcterms:created>
  <dcterms:modified xsi:type="dcterms:W3CDTF">2024-04-03T08:20:20Z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20230316120004972</vt:lpwstr>
  </property>
</Properties>
</file>